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ampp_8_1_0\htdocs\airlines\public\pdc_files\"/>
    </mc:Choice>
  </mc:AlternateContent>
  <xr:revisionPtr revIDLastSave="0" documentId="13_ncr:1_{40FE867A-5048-4518-B24A-1A04F3FC3D0F}" xr6:coauthVersionLast="47" xr6:coauthVersionMax="47" xr10:uidLastSave="{00000000-0000-0000-0000-000000000000}"/>
  <bookViews>
    <workbookView xWindow="-120" yWindow="-120" windowWidth="29040" windowHeight="15720" activeTab="2" xr2:uid="{2A33BFE6-0A8E-46A7-A702-3AC2FF5D4C4D}"/>
  </bookViews>
  <sheets>
    <sheet name="how to" sheetId="9" r:id="rId1"/>
    <sheet name="Surf input info" sheetId="5" r:id="rId2"/>
    <sheet name="SCHEDULE" sheetId="1" r:id="rId3"/>
    <sheet name="NAVIGATION" sheetId="3" r:id="rId4"/>
    <sheet name="AIRCRAFT PARKING" sheetId="6" r:id="rId5"/>
    <sheet name="AIRCRAFT" sheetId="7" r:id="rId6"/>
    <sheet name="CAA SECURITY" sheetId="2" r:id="rId7"/>
    <sheet name="SURF NAVIGATION" sheetId="8" r:id="rId8"/>
    <sheet name="SURF AIRCRAFT PARKING" sheetId="4" r:id="rId9"/>
    <sheet name="SURF AIRCRAFT" sheetId="11" r:id="rId10"/>
    <sheet name="SURF CAA SECURITY" sheetId="12" r:id="rId11"/>
  </sheets>
  <definedNames>
    <definedName name="_xlnm._FilterDatabase" localSheetId="5" hidden="1">AIRCRAFT!$A$1:$W$13</definedName>
    <definedName name="_xlnm._FilterDatabase" localSheetId="4" hidden="1">'AIRCRAFT PARKING'!$A$1:$V$37</definedName>
    <definedName name="_xlnm._FilterDatabase" localSheetId="6" hidden="1">'CAA SECURITY'!$A$1:$N$13</definedName>
    <definedName name="_xlnm._FilterDatabase" localSheetId="3" hidden="1">NAVIGATION!$A$1:$O$12</definedName>
    <definedName name="_xlnm._FilterDatabase" localSheetId="2" hidden="1">SCHEDULE!$A$1:$N$33</definedName>
    <definedName name="_xlnm._FilterDatabase" localSheetId="9" hidden="1">'SURF AIRCRAFT'!$A$1:$AK$31</definedName>
    <definedName name="_xlnm._FilterDatabase" localSheetId="8" hidden="1">'SURF AIRCRAFT PARKING'!$A$1:$AK$19</definedName>
    <definedName name="_xlnm._FilterDatabase" localSheetId="10" hidden="1">'SURF CAA SECURITY'!$A$1:$AK$10</definedName>
    <definedName name="_xlnm._FilterDatabase" localSheetId="7" hidden="1">'SURF NAVIGATION'!$A$1:$AK$12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7" l="1"/>
  <c r="S10" i="7"/>
  <c r="S9" i="7"/>
  <c r="S8" i="7"/>
  <c r="S7" i="7"/>
  <c r="S6" i="7"/>
  <c r="S5" i="7"/>
  <c r="S4" i="7"/>
  <c r="S3" i="7"/>
  <c r="S2" i="7"/>
  <c r="H11" i="11" l="1"/>
  <c r="H10" i="11"/>
  <c r="H9" i="11"/>
  <c r="H8" i="11"/>
  <c r="H7" i="11"/>
  <c r="H6" i="11"/>
  <c r="H5" i="11"/>
  <c r="H4" i="11"/>
  <c r="H3" i="11"/>
  <c r="H2" i="11"/>
  <c r="G31" i="11"/>
  <c r="G30" i="11"/>
  <c r="G29" i="11"/>
  <c r="G28" i="11"/>
  <c r="G27" i="11"/>
  <c r="G26" i="11"/>
  <c r="G25" i="11"/>
  <c r="G24" i="11"/>
  <c r="G23" i="11"/>
  <c r="G22" i="11"/>
  <c r="H31" i="11"/>
  <c r="H30" i="11"/>
  <c r="H29" i="11"/>
  <c r="H28" i="11"/>
  <c r="H27" i="11"/>
  <c r="S27" i="11" s="1"/>
  <c r="H26" i="11"/>
  <c r="L26" i="11" s="1"/>
  <c r="T26" i="11" s="1"/>
  <c r="H25" i="11"/>
  <c r="H24" i="11"/>
  <c r="L24" i="11" s="1"/>
  <c r="H23" i="11"/>
  <c r="L23" i="11" s="1"/>
  <c r="H22" i="11"/>
  <c r="F31" i="11"/>
  <c r="F30" i="11"/>
  <c r="F29" i="11"/>
  <c r="F28" i="11"/>
  <c r="F27" i="11"/>
  <c r="F26" i="11"/>
  <c r="F25" i="11"/>
  <c r="F24" i="11"/>
  <c r="F23" i="11"/>
  <c r="F2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G21" i="11"/>
  <c r="H21" i="11"/>
  <c r="F21" i="11"/>
  <c r="R31" i="11"/>
  <c r="L31" i="11"/>
  <c r="S30" i="11"/>
  <c r="R30" i="11"/>
  <c r="L30" i="11"/>
  <c r="M30" i="11" s="1"/>
  <c r="U30" i="11" s="1"/>
  <c r="R29" i="11"/>
  <c r="L29" i="11"/>
  <c r="M29" i="11" s="1"/>
  <c r="U29" i="11" s="1"/>
  <c r="R28" i="11"/>
  <c r="S28" i="11" s="1"/>
  <c r="L28" i="11"/>
  <c r="R27" i="11"/>
  <c r="R26" i="11"/>
  <c r="R25" i="11"/>
  <c r="L25" i="11"/>
  <c r="M25" i="11" s="1"/>
  <c r="R24" i="11"/>
  <c r="S23" i="11"/>
  <c r="R23" i="11"/>
  <c r="S22" i="11"/>
  <c r="R22" i="11"/>
  <c r="R21" i="11"/>
  <c r="L21" i="11"/>
  <c r="R20" i="11"/>
  <c r="R19" i="11"/>
  <c r="R18" i="11"/>
  <c r="S18" i="11" s="1"/>
  <c r="R17" i="11"/>
  <c r="R16" i="11"/>
  <c r="S16" i="11" s="1"/>
  <c r="L16" i="11"/>
  <c r="T16" i="11" s="1"/>
  <c r="S15" i="11"/>
  <c r="R15" i="11"/>
  <c r="R14" i="11"/>
  <c r="R13" i="11"/>
  <c r="R12" i="11"/>
  <c r="H20" i="11"/>
  <c r="L20" i="11" s="1"/>
  <c r="T20" i="11" s="1"/>
  <c r="G20" i="11"/>
  <c r="F20" i="11"/>
  <c r="H19" i="11"/>
  <c r="S19" i="11" s="1"/>
  <c r="G19" i="11"/>
  <c r="F19" i="11"/>
  <c r="H18" i="11"/>
  <c r="L18" i="11" s="1"/>
  <c r="G18" i="11"/>
  <c r="F18" i="11"/>
  <c r="H17" i="11"/>
  <c r="G17" i="11"/>
  <c r="F17" i="11"/>
  <c r="H16" i="11"/>
  <c r="G16" i="11"/>
  <c r="F16" i="11"/>
  <c r="H15" i="11"/>
  <c r="L15" i="11" s="1"/>
  <c r="T15" i="11" s="1"/>
  <c r="G15" i="11"/>
  <c r="F15" i="11"/>
  <c r="H14" i="11"/>
  <c r="L14" i="11" s="1"/>
  <c r="T14" i="11" s="1"/>
  <c r="G14" i="11"/>
  <c r="F14" i="11"/>
  <c r="H13" i="11"/>
  <c r="G13" i="11"/>
  <c r="F13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H12" i="11"/>
  <c r="L12" i="11" s="1"/>
  <c r="T12" i="11" s="1"/>
  <c r="G12" i="11"/>
  <c r="F12" i="11"/>
  <c r="S11" i="2"/>
  <c r="S10" i="2"/>
  <c r="S9" i="2"/>
  <c r="S8" i="2"/>
  <c r="S7" i="2"/>
  <c r="S6" i="2"/>
  <c r="S5" i="2"/>
  <c r="S4" i="2"/>
  <c r="S3" i="2"/>
  <c r="S2" i="2"/>
  <c r="R11" i="2"/>
  <c r="R10" i="2"/>
  <c r="R9" i="2"/>
  <c r="R8" i="2"/>
  <c r="R7" i="2"/>
  <c r="R6" i="2"/>
  <c r="R5" i="2"/>
  <c r="R4" i="2"/>
  <c r="R3" i="2"/>
  <c r="R2" i="2"/>
  <c r="M18" i="11" l="1"/>
  <c r="U18" i="11" s="1"/>
  <c r="T18" i="11"/>
  <c r="M13" i="11"/>
  <c r="U13" i="11" s="1"/>
  <c r="M17" i="11"/>
  <c r="U17" i="11" s="1"/>
  <c r="M14" i="11"/>
  <c r="U14" i="11" s="1"/>
  <c r="M26" i="11"/>
  <c r="U26" i="11" s="1"/>
  <c r="M21" i="11"/>
  <c r="U21" i="11" s="1"/>
  <c r="L17" i="11"/>
  <c r="L19" i="11"/>
  <c r="T19" i="11" s="1"/>
  <c r="S14" i="11"/>
  <c r="S26" i="11"/>
  <c r="S12" i="11"/>
  <c r="T17" i="11"/>
  <c r="L27" i="11"/>
  <c r="T27" i="11" s="1"/>
  <c r="T23" i="11"/>
  <c r="S31" i="11"/>
  <c r="L13" i="11"/>
  <c r="T13" i="11" s="1"/>
  <c r="T30" i="11"/>
  <c r="T24" i="11"/>
  <c r="S20" i="11"/>
  <c r="U25" i="11"/>
  <c r="T28" i="11"/>
  <c r="T31" i="11"/>
  <c r="S24" i="11"/>
  <c r="T29" i="11"/>
  <c r="T25" i="11"/>
  <c r="L22" i="11"/>
  <c r="T22" i="11" s="1"/>
  <c r="T21" i="11"/>
  <c r="M12" i="11"/>
  <c r="U12" i="11" s="1"/>
  <c r="S13" i="11"/>
  <c r="M16" i="11"/>
  <c r="U16" i="11" s="1"/>
  <c r="S17" i="11"/>
  <c r="M20" i="11"/>
  <c r="U20" i="11" s="1"/>
  <c r="S21" i="11"/>
  <c r="M24" i="11"/>
  <c r="U24" i="11" s="1"/>
  <c r="S25" i="11"/>
  <c r="M28" i="11"/>
  <c r="U28" i="11" s="1"/>
  <c r="S29" i="11"/>
  <c r="M15" i="11"/>
  <c r="U15" i="11" s="1"/>
  <c r="M19" i="11"/>
  <c r="U19" i="11" s="1"/>
  <c r="M23" i="11"/>
  <c r="U23" i="11" s="1"/>
  <c r="M31" i="11"/>
  <c r="U31" i="11" s="1"/>
  <c r="W11" i="7"/>
  <c r="W10" i="7"/>
  <c r="W9" i="7"/>
  <c r="W8" i="7"/>
  <c r="W7" i="7"/>
  <c r="W6" i="7"/>
  <c r="W5" i="7"/>
  <c r="W4" i="7"/>
  <c r="W3" i="7"/>
  <c r="W2" i="7"/>
  <c r="V11" i="7"/>
  <c r="V10" i="7"/>
  <c r="V9" i="7"/>
  <c r="V8" i="7"/>
  <c r="V7" i="7"/>
  <c r="V6" i="7"/>
  <c r="V5" i="7"/>
  <c r="V4" i="7"/>
  <c r="V3" i="7"/>
  <c r="V2" i="7"/>
  <c r="Q2" i="7"/>
  <c r="M27" i="11" l="1"/>
  <c r="U27" i="11" s="1"/>
  <c r="M22" i="11"/>
  <c r="U22" i="11" s="1"/>
  <c r="Q11" i="7"/>
  <c r="Q10" i="7"/>
  <c r="Q9" i="7"/>
  <c r="Q8" i="7"/>
  <c r="Q7" i="7"/>
  <c r="Q6" i="7"/>
  <c r="Q5" i="7"/>
  <c r="Q4" i="7"/>
  <c r="Q3" i="7"/>
  <c r="R11" i="11"/>
  <c r="R10" i="11"/>
  <c r="R9" i="11"/>
  <c r="G11" i="11"/>
  <c r="F11" i="11"/>
  <c r="C11" i="11"/>
  <c r="B11" i="11"/>
  <c r="G10" i="11"/>
  <c r="F10" i="11"/>
  <c r="C10" i="11"/>
  <c r="B10" i="11"/>
  <c r="G9" i="11"/>
  <c r="F9" i="11"/>
  <c r="C9" i="11"/>
  <c r="B9" i="11"/>
  <c r="L10" i="11"/>
  <c r="L9" i="11"/>
  <c r="T9" i="11" s="1"/>
  <c r="R22" i="4"/>
  <c r="L22" i="4"/>
  <c r="T22" i="4" s="1"/>
  <c r="H22" i="4"/>
  <c r="S22" i="4" s="1"/>
  <c r="G22" i="4"/>
  <c r="F22" i="4"/>
  <c r="C22" i="4"/>
  <c r="B22" i="4"/>
  <c r="S21" i="4"/>
  <c r="R21" i="4"/>
  <c r="L21" i="4"/>
  <c r="T21" i="4" s="1"/>
  <c r="H21" i="4"/>
  <c r="G21" i="4"/>
  <c r="F21" i="4"/>
  <c r="C21" i="4"/>
  <c r="B21" i="4"/>
  <c r="S20" i="4"/>
  <c r="R20" i="4"/>
  <c r="H20" i="4"/>
  <c r="G20" i="4"/>
  <c r="F20" i="4"/>
  <c r="C20" i="4"/>
  <c r="B20" i="4"/>
  <c r="S19" i="4"/>
  <c r="R19" i="4"/>
  <c r="L19" i="4"/>
  <c r="T19" i="4" s="1"/>
  <c r="T17" i="4"/>
  <c r="S17" i="4"/>
  <c r="R17" i="4"/>
  <c r="L17" i="4"/>
  <c r="M17" i="4" s="1"/>
  <c r="U17" i="4" s="1"/>
  <c r="R15" i="4"/>
  <c r="S15" i="4" s="1"/>
  <c r="L15" i="4"/>
  <c r="T15" i="4" s="1"/>
  <c r="R13" i="4"/>
  <c r="S13" i="4" s="1"/>
  <c r="L13" i="4"/>
  <c r="T13" i="4" s="1"/>
  <c r="S11" i="4"/>
  <c r="R11" i="4"/>
  <c r="L11" i="4"/>
  <c r="M11" i="4" s="1"/>
  <c r="U11" i="4" s="1"/>
  <c r="S9" i="4"/>
  <c r="R9" i="4"/>
  <c r="M9" i="4"/>
  <c r="U9" i="4" s="1"/>
  <c r="L9" i="4"/>
  <c r="R12" i="8"/>
  <c r="H12" i="8"/>
  <c r="S12" i="8" s="1"/>
  <c r="G12" i="8"/>
  <c r="F12" i="8"/>
  <c r="C12" i="8"/>
  <c r="B12" i="8"/>
  <c r="R11" i="8"/>
  <c r="L11" i="8"/>
  <c r="M11" i="8" s="1"/>
  <c r="U11" i="8" s="1"/>
  <c r="H11" i="8"/>
  <c r="S11" i="8" s="1"/>
  <c r="G11" i="8"/>
  <c r="F11" i="8"/>
  <c r="C11" i="8"/>
  <c r="B11" i="8"/>
  <c r="S10" i="8"/>
  <c r="R10" i="8"/>
  <c r="L10" i="8"/>
  <c r="M10" i="8" s="1"/>
  <c r="U10" i="8" s="1"/>
  <c r="H10" i="8"/>
  <c r="G10" i="8"/>
  <c r="F10" i="8"/>
  <c r="C10" i="8"/>
  <c r="B10" i="8"/>
  <c r="P11" i="2"/>
  <c r="Q11" i="2" s="1"/>
  <c r="Q10" i="2"/>
  <c r="P10" i="2"/>
  <c r="P9" i="2"/>
  <c r="Q9" i="2" s="1"/>
  <c r="U11" i="7"/>
  <c r="P11" i="7"/>
  <c r="U10" i="7"/>
  <c r="P10" i="7"/>
  <c r="U9" i="7"/>
  <c r="P9" i="7"/>
  <c r="R21" i="6"/>
  <c r="R19" i="6"/>
  <c r="R17" i="6"/>
  <c r="R15" i="6"/>
  <c r="R13" i="6"/>
  <c r="R11" i="6"/>
  <c r="R9" i="6"/>
  <c r="R7" i="6"/>
  <c r="R5" i="6"/>
  <c r="R3" i="6"/>
  <c r="P21" i="6"/>
  <c r="O21" i="6"/>
  <c r="Q21" i="6" s="1"/>
  <c r="P19" i="6"/>
  <c r="O19" i="6"/>
  <c r="Q19" i="6" s="1"/>
  <c r="S19" i="6" s="1"/>
  <c r="U19" i="6" s="1"/>
  <c r="P17" i="6"/>
  <c r="O17" i="6"/>
  <c r="Q17" i="6" s="1"/>
  <c r="S17" i="6" s="1"/>
  <c r="U17" i="6" s="1"/>
  <c r="Q11" i="3"/>
  <c r="Q10" i="3"/>
  <c r="P11" i="3"/>
  <c r="P10" i="3"/>
  <c r="P9" i="3"/>
  <c r="P8" i="3"/>
  <c r="P7" i="3"/>
  <c r="P6" i="3"/>
  <c r="P5" i="3"/>
  <c r="P4" i="3"/>
  <c r="P3" i="3"/>
  <c r="P2" i="3"/>
  <c r="G16" i="4"/>
  <c r="G14" i="4"/>
  <c r="G12" i="4"/>
  <c r="G10" i="4"/>
  <c r="G8" i="4"/>
  <c r="G7" i="4"/>
  <c r="G5" i="4"/>
  <c r="G3" i="4"/>
  <c r="G9" i="8"/>
  <c r="G8" i="8"/>
  <c r="G7" i="8"/>
  <c r="G6" i="8"/>
  <c r="G5" i="8"/>
  <c r="G4" i="8"/>
  <c r="G3" i="8"/>
  <c r="G2" i="8"/>
  <c r="S11" i="11" l="1"/>
  <c r="L11" i="11"/>
  <c r="T11" i="11" s="1"/>
  <c r="M10" i="11"/>
  <c r="U10" i="11" s="1"/>
  <c r="T10" i="11"/>
  <c r="S9" i="11"/>
  <c r="M9" i="11"/>
  <c r="U9" i="11" s="1"/>
  <c r="S10" i="11"/>
  <c r="M20" i="4"/>
  <c r="U20" i="4" s="1"/>
  <c r="M21" i="4"/>
  <c r="U21" i="4" s="1"/>
  <c r="M22" i="4"/>
  <c r="U22" i="4" s="1"/>
  <c r="L20" i="4"/>
  <c r="T20" i="4" s="1"/>
  <c r="T11" i="4"/>
  <c r="T9" i="4"/>
  <c r="M15" i="4"/>
  <c r="U15" i="4" s="1"/>
  <c r="M13" i="4"/>
  <c r="U13" i="4" s="1"/>
  <c r="M19" i="4"/>
  <c r="U19" i="4" s="1"/>
  <c r="T10" i="8"/>
  <c r="L12" i="8"/>
  <c r="T12" i="8" s="1"/>
  <c r="T11" i="8"/>
  <c r="S21" i="6"/>
  <c r="U21" i="6" s="1"/>
  <c r="L7" i="11"/>
  <c r="G19" i="4"/>
  <c r="G18" i="4"/>
  <c r="G17" i="4"/>
  <c r="G15" i="4"/>
  <c r="G13" i="4"/>
  <c r="G11" i="4"/>
  <c r="G9" i="4"/>
  <c r="G6" i="4"/>
  <c r="G4" i="4"/>
  <c r="G2" i="4"/>
  <c r="L8" i="8"/>
  <c r="L6" i="8"/>
  <c r="L8" i="11"/>
  <c r="L6" i="11"/>
  <c r="L5" i="11"/>
  <c r="L3" i="11"/>
  <c r="L2" i="11"/>
  <c r="R8" i="11"/>
  <c r="G8" i="11"/>
  <c r="F8" i="11"/>
  <c r="B8" i="11"/>
  <c r="R7" i="11"/>
  <c r="G7" i="11"/>
  <c r="F7" i="11"/>
  <c r="B7" i="11"/>
  <c r="R6" i="11"/>
  <c r="G6" i="11"/>
  <c r="F6" i="11"/>
  <c r="B6" i="11"/>
  <c r="R5" i="11"/>
  <c r="G5" i="11"/>
  <c r="F5" i="11"/>
  <c r="B5" i="11"/>
  <c r="R4" i="11"/>
  <c r="G4" i="11"/>
  <c r="F4" i="11"/>
  <c r="B4" i="11"/>
  <c r="R3" i="11"/>
  <c r="G3" i="11"/>
  <c r="F3" i="11"/>
  <c r="B3" i="11"/>
  <c r="H19" i="4"/>
  <c r="F19" i="4"/>
  <c r="B19" i="4"/>
  <c r="H18" i="4"/>
  <c r="F18" i="4"/>
  <c r="B18" i="4"/>
  <c r="H17" i="4"/>
  <c r="F17" i="4"/>
  <c r="B17" i="4"/>
  <c r="H16" i="4"/>
  <c r="L16" i="4" s="1"/>
  <c r="F16" i="4"/>
  <c r="B16" i="4"/>
  <c r="H15" i="4"/>
  <c r="F15" i="4"/>
  <c r="B15" i="4"/>
  <c r="H14" i="4"/>
  <c r="L14" i="4" s="1"/>
  <c r="F14" i="4"/>
  <c r="B14" i="4"/>
  <c r="H13" i="4"/>
  <c r="F13" i="4"/>
  <c r="B13" i="4"/>
  <c r="H12" i="4"/>
  <c r="L12" i="4" s="1"/>
  <c r="F12" i="4"/>
  <c r="B12" i="4"/>
  <c r="H11" i="4"/>
  <c r="F11" i="4"/>
  <c r="B11" i="4"/>
  <c r="H10" i="4"/>
  <c r="L10" i="4" s="1"/>
  <c r="F10" i="4"/>
  <c r="B10" i="4"/>
  <c r="H9" i="4"/>
  <c r="F9" i="4"/>
  <c r="B9" i="4"/>
  <c r="H8" i="4"/>
  <c r="L8" i="4" s="1"/>
  <c r="F8" i="4"/>
  <c r="B8" i="4"/>
  <c r="H7" i="4"/>
  <c r="L7" i="4" s="1"/>
  <c r="F7" i="4"/>
  <c r="B7" i="4"/>
  <c r="H6" i="4"/>
  <c r="F6" i="4"/>
  <c r="B6" i="4"/>
  <c r="H5" i="4"/>
  <c r="L5" i="4" s="1"/>
  <c r="F5" i="4"/>
  <c r="B5" i="4"/>
  <c r="H4" i="4"/>
  <c r="F4" i="4"/>
  <c r="B4" i="4"/>
  <c r="H3" i="4"/>
  <c r="L3" i="4" s="1"/>
  <c r="F3" i="4"/>
  <c r="B3" i="4"/>
  <c r="R9" i="8"/>
  <c r="H9" i="8"/>
  <c r="S9" i="8" s="1"/>
  <c r="R8" i="8"/>
  <c r="H8" i="8"/>
  <c r="R7" i="8"/>
  <c r="H7" i="8"/>
  <c r="S7" i="8" s="1"/>
  <c r="R6" i="8"/>
  <c r="H6" i="8"/>
  <c r="S6" i="8" s="1"/>
  <c r="R5" i="8"/>
  <c r="H5" i="8"/>
  <c r="S5" i="8" s="1"/>
  <c r="R4" i="8"/>
  <c r="H4" i="8"/>
  <c r="S4" i="8" s="1"/>
  <c r="R3" i="8"/>
  <c r="H3" i="8"/>
  <c r="L3" i="8" s="1"/>
  <c r="T3" i="8" s="1"/>
  <c r="F4" i="8"/>
  <c r="F5" i="8"/>
  <c r="F6" i="8"/>
  <c r="F7" i="8"/>
  <c r="F8" i="8"/>
  <c r="F9" i="8"/>
  <c r="F3" i="8"/>
  <c r="B3" i="8"/>
  <c r="M11" i="11" l="1"/>
  <c r="U11" i="11" s="1"/>
  <c r="M12" i="8"/>
  <c r="U12" i="8" s="1"/>
  <c r="L4" i="11"/>
  <c r="T4" i="11" s="1"/>
  <c r="S4" i="11"/>
  <c r="L9" i="8"/>
  <c r="T9" i="8" s="1"/>
  <c r="L4" i="8"/>
  <c r="L5" i="8"/>
  <c r="T5" i="8" s="1"/>
  <c r="L7" i="8"/>
  <c r="S5" i="11"/>
  <c r="M8" i="4"/>
  <c r="M16" i="4"/>
  <c r="T8" i="8"/>
  <c r="S8" i="11"/>
  <c r="S3" i="11"/>
  <c r="M4" i="4"/>
  <c r="M12" i="4"/>
  <c r="T7" i="8"/>
  <c r="T3" i="11"/>
  <c r="M3" i="11"/>
  <c r="U3" i="11" s="1"/>
  <c r="S7" i="11"/>
  <c r="S6" i="11"/>
  <c r="T7" i="11"/>
  <c r="T6" i="11"/>
  <c r="M8" i="11"/>
  <c r="U8" i="11" s="1"/>
  <c r="T8" i="11"/>
  <c r="T5" i="11"/>
  <c r="M3" i="4"/>
  <c r="M10" i="4"/>
  <c r="M18" i="4"/>
  <c r="M7" i="4"/>
  <c r="M6" i="4"/>
  <c r="M14" i="4"/>
  <c r="M5" i="4"/>
  <c r="M3" i="8"/>
  <c r="U3" i="8" s="1"/>
  <c r="T6" i="8"/>
  <c r="M8" i="8"/>
  <c r="U8" i="8" s="1"/>
  <c r="S3" i="8"/>
  <c r="S8" i="8"/>
  <c r="T4" i="8"/>
  <c r="M7" i="11" l="1"/>
  <c r="U7" i="11" s="1"/>
  <c r="M4" i="11"/>
  <c r="U4" i="11" s="1"/>
  <c r="M7" i="8"/>
  <c r="U7" i="8" s="1"/>
  <c r="M9" i="8"/>
  <c r="U9" i="8" s="1"/>
  <c r="M6" i="8"/>
  <c r="U6" i="8" s="1"/>
  <c r="M6" i="11"/>
  <c r="U6" i="11" s="1"/>
  <c r="M5" i="11"/>
  <c r="U5" i="11" s="1"/>
  <c r="M4" i="8"/>
  <c r="U4" i="8" s="1"/>
  <c r="M5" i="8"/>
  <c r="U5" i="8" s="1"/>
  <c r="G3" i="12" l="1"/>
  <c r="G4" i="12"/>
  <c r="G5" i="12"/>
  <c r="G6" i="12"/>
  <c r="G7" i="12"/>
  <c r="G8" i="12"/>
  <c r="G9" i="12"/>
  <c r="G10" i="12"/>
  <c r="F3" i="12"/>
  <c r="F4" i="12"/>
  <c r="F5" i="12"/>
  <c r="F6" i="12"/>
  <c r="F7" i="12"/>
  <c r="F8" i="12"/>
  <c r="F9" i="12"/>
  <c r="F10" i="12"/>
  <c r="G2" i="12"/>
  <c r="G2" i="11" l="1"/>
  <c r="P3" i="2" l="1"/>
  <c r="Q3" i="2" s="1"/>
  <c r="P4" i="2"/>
  <c r="Q4" i="2" s="1"/>
  <c r="P5" i="2"/>
  <c r="Q5" i="2" s="1"/>
  <c r="P6" i="2"/>
  <c r="Q6" i="2" s="1"/>
  <c r="P7" i="2"/>
  <c r="Q7" i="2" s="1"/>
  <c r="P8" i="2"/>
  <c r="H10" i="12"/>
  <c r="U3" i="7"/>
  <c r="U4" i="7"/>
  <c r="U5" i="7"/>
  <c r="U6" i="7"/>
  <c r="U7" i="7"/>
  <c r="U8" i="7"/>
  <c r="B12" i="5"/>
  <c r="C12" i="5" s="1"/>
  <c r="B25" i="5"/>
  <c r="C25" i="5" s="1"/>
  <c r="B19" i="5"/>
  <c r="C19" i="5" s="1"/>
  <c r="C5" i="5"/>
  <c r="B24" i="5"/>
  <c r="B11" i="5"/>
  <c r="P8" i="7"/>
  <c r="P7" i="7"/>
  <c r="P6" i="7"/>
  <c r="P5" i="7"/>
  <c r="P4" i="7"/>
  <c r="P3" i="7"/>
  <c r="U2" i="7"/>
  <c r="P2" i="7"/>
  <c r="P2" i="2"/>
  <c r="Q2" i="2" s="1"/>
  <c r="U16" i="6"/>
  <c r="P15" i="6"/>
  <c r="O15" i="6"/>
  <c r="Q15" i="6" s="1"/>
  <c r="S15" i="6" s="1"/>
  <c r="U14" i="6"/>
  <c r="P13" i="6"/>
  <c r="O13" i="6"/>
  <c r="Q13" i="6" s="1"/>
  <c r="S13" i="6" s="1"/>
  <c r="U12" i="6"/>
  <c r="P11" i="6"/>
  <c r="O11" i="6"/>
  <c r="U10" i="6"/>
  <c r="P9" i="6"/>
  <c r="O9" i="6"/>
  <c r="U8" i="6"/>
  <c r="P7" i="6"/>
  <c r="O7" i="6"/>
  <c r="U6" i="6"/>
  <c r="P5" i="6"/>
  <c r="O5" i="6"/>
  <c r="U4" i="6"/>
  <c r="P3" i="6"/>
  <c r="O3" i="6"/>
  <c r="Q3" i="6" s="1"/>
  <c r="S3" i="6" s="1"/>
  <c r="U2" i="6"/>
  <c r="Q8" i="2" l="1"/>
  <c r="C8" i="11"/>
  <c r="C13" i="4"/>
  <c r="C5" i="4"/>
  <c r="C5" i="11"/>
  <c r="C6" i="4"/>
  <c r="C12" i="4"/>
  <c r="C16" i="4"/>
  <c r="C8" i="4"/>
  <c r="C14" i="4"/>
  <c r="C4" i="4"/>
  <c r="C19" i="4"/>
  <c r="C11" i="4"/>
  <c r="C3" i="4"/>
  <c r="C3" i="8"/>
  <c r="C6" i="11"/>
  <c r="C17" i="4"/>
  <c r="C9" i="4"/>
  <c r="C3" i="11"/>
  <c r="C7" i="11"/>
  <c r="C15" i="4"/>
  <c r="C7" i="4"/>
  <c r="C4" i="11"/>
  <c r="C18" i="4"/>
  <c r="C10" i="4"/>
  <c r="Q9" i="6"/>
  <c r="S9" i="6" s="1"/>
  <c r="U9" i="6" s="1"/>
  <c r="Q5" i="6"/>
  <c r="S5" i="6" s="1"/>
  <c r="U5" i="6" s="1"/>
  <c r="Q11" i="6"/>
  <c r="S11" i="6" s="1"/>
  <c r="U11" i="6" s="1"/>
  <c r="Q7" i="6"/>
  <c r="S7" i="6" s="1"/>
  <c r="U7" i="6" s="1"/>
  <c r="U15" i="6"/>
  <c r="U13" i="6"/>
  <c r="U3" i="6" l="1"/>
  <c r="Q9" i="3"/>
  <c r="Q8" i="3"/>
  <c r="Q7" i="3"/>
  <c r="Q6" i="3"/>
  <c r="Q5" i="3"/>
  <c r="Q4" i="3"/>
  <c r="Q3" i="3"/>
  <c r="Q2" i="3"/>
  <c r="H2" i="4" l="1"/>
  <c r="L2" i="4" s="1"/>
  <c r="M2" i="4" s="1"/>
  <c r="H3" i="12"/>
  <c r="H4" i="12"/>
  <c r="H5" i="12"/>
  <c r="H6" i="12"/>
  <c r="H7" i="12"/>
  <c r="H8" i="12"/>
  <c r="H9" i="12"/>
  <c r="H2" i="12"/>
  <c r="F2" i="11" l="1"/>
  <c r="F2" i="12"/>
  <c r="F2" i="4"/>
  <c r="F2" i="8"/>
  <c r="H2" i="8" l="1"/>
  <c r="L2" i="8" s="1"/>
  <c r="B3" i="12" l="1"/>
  <c r="B4" i="12"/>
  <c r="B5" i="12"/>
  <c r="B6" i="12"/>
  <c r="B7" i="12"/>
  <c r="B8" i="12"/>
  <c r="B9" i="12"/>
  <c r="B10" i="12"/>
  <c r="B2" i="12" l="1"/>
  <c r="B2" i="11" l="1"/>
  <c r="M3" i="12" l="1"/>
  <c r="M6" i="12"/>
  <c r="M7" i="12"/>
  <c r="M8" i="12"/>
  <c r="M10" i="12"/>
  <c r="M2" i="12"/>
  <c r="C3" i="12"/>
  <c r="C4" i="12"/>
  <c r="C5" i="12"/>
  <c r="C6" i="12"/>
  <c r="C7" i="12"/>
  <c r="C8" i="12"/>
  <c r="C9" i="12"/>
  <c r="C10" i="12"/>
  <c r="C2" i="12"/>
  <c r="C2" i="11"/>
  <c r="M2" i="11"/>
  <c r="B4" i="8"/>
  <c r="B5" i="8"/>
  <c r="B6" i="8"/>
  <c r="B7" i="8"/>
  <c r="B8" i="8"/>
  <c r="B9" i="8"/>
  <c r="B2" i="8"/>
  <c r="C9" i="8"/>
  <c r="C8" i="8"/>
  <c r="C7" i="8"/>
  <c r="C6" i="8"/>
  <c r="C5" i="8"/>
  <c r="C4" i="8"/>
  <c r="C2" i="8"/>
  <c r="M5" i="12" l="1"/>
  <c r="M4" i="12"/>
  <c r="M9" i="12"/>
  <c r="M2" i="8"/>
  <c r="R10" i="12" l="1"/>
  <c r="R9" i="12"/>
  <c r="R8" i="12"/>
  <c r="S8" i="12" s="1"/>
  <c r="U8" i="12" s="1"/>
  <c r="R6" i="12"/>
  <c r="S6" i="12" s="1"/>
  <c r="R2" i="12"/>
  <c r="S2" i="12" s="1"/>
  <c r="R2" i="11"/>
  <c r="R7" i="12"/>
  <c r="S7" i="12" s="1"/>
  <c r="U7" i="12" s="1"/>
  <c r="R5" i="12"/>
  <c r="S5" i="12" s="1"/>
  <c r="R3" i="12"/>
  <c r="R4" i="12"/>
  <c r="R5" i="4"/>
  <c r="U5" i="4" s="1"/>
  <c r="R2" i="8"/>
  <c r="S2" i="8" s="1"/>
  <c r="R14" i="4"/>
  <c r="U14" i="4" s="1"/>
  <c r="R18" i="4"/>
  <c r="U18" i="4" s="1"/>
  <c r="R16" i="4"/>
  <c r="U16" i="4" s="1"/>
  <c r="R4" i="4"/>
  <c r="U4" i="4" s="1"/>
  <c r="R3" i="4"/>
  <c r="U3" i="4" s="1"/>
  <c r="R2" i="4"/>
  <c r="U2" i="4" s="1"/>
  <c r="R10" i="4"/>
  <c r="U10" i="4" s="1"/>
  <c r="R7" i="4"/>
  <c r="U7" i="4" s="1"/>
  <c r="R12" i="4"/>
  <c r="R8" i="4"/>
  <c r="U8" i="4" s="1"/>
  <c r="R6" i="4"/>
  <c r="U6" i="4" s="1"/>
  <c r="S2" i="11" l="1"/>
  <c r="T2" i="11"/>
  <c r="U2" i="11"/>
  <c r="S6" i="4"/>
  <c r="T6" i="4"/>
  <c r="T18" i="4"/>
  <c r="S18" i="4"/>
  <c r="T3" i="4"/>
  <c r="S3" i="4"/>
  <c r="T8" i="4"/>
  <c r="S8" i="4"/>
  <c r="T12" i="4"/>
  <c r="S12" i="4"/>
  <c r="S5" i="4"/>
  <c r="T5" i="4"/>
  <c r="S14" i="4"/>
  <c r="T14" i="4"/>
  <c r="T10" i="4"/>
  <c r="S10" i="4"/>
  <c r="S7" i="4"/>
  <c r="T7" i="4"/>
  <c r="T4" i="4"/>
  <c r="S4" i="4"/>
  <c r="T16" i="4"/>
  <c r="S16" i="4"/>
  <c r="T2" i="4"/>
  <c r="T10" i="12"/>
  <c r="S10" i="12"/>
  <c r="U10" i="12" s="1"/>
  <c r="T6" i="12"/>
  <c r="U6" i="12"/>
  <c r="T8" i="12"/>
  <c r="T3" i="12"/>
  <c r="S3" i="12"/>
  <c r="U3" i="12" s="1"/>
  <c r="T5" i="12"/>
  <c r="U5" i="12"/>
  <c r="U2" i="12"/>
  <c r="T2" i="12"/>
  <c r="S4" i="12"/>
  <c r="U4" i="12" s="1"/>
  <c r="T4" i="12"/>
  <c r="T7" i="12"/>
  <c r="T9" i="12"/>
  <c r="S9" i="12"/>
  <c r="U9" i="12" s="1"/>
  <c r="T2" i="8"/>
  <c r="U2" i="8"/>
  <c r="S2" i="4"/>
  <c r="C2" i="4"/>
  <c r="B2" i="4"/>
  <c r="U12" i="4" l="1"/>
</calcChain>
</file>

<file path=xl/sharedStrings.xml><?xml version="1.0" encoding="utf-8"?>
<sst xmlns="http://schemas.openxmlformats.org/spreadsheetml/2006/main" count="975" uniqueCount="108">
  <si>
    <t>AT7</t>
  </si>
  <si>
    <t>Date</t>
  </si>
  <si>
    <t>Flight</t>
  </si>
  <si>
    <t>AcTyp</t>
  </si>
  <si>
    <t>AcReg</t>
  </si>
  <si>
    <t>From</t>
  </si>
  <si>
    <t>To</t>
  </si>
  <si>
    <t>STD</t>
  </si>
  <si>
    <t>STA</t>
  </si>
  <si>
    <t>ATD</t>
  </si>
  <si>
    <t>ATA</t>
  </si>
  <si>
    <t>Bl Hrs</t>
  </si>
  <si>
    <t>Ab Hrs</t>
  </si>
  <si>
    <t>Total Seats</t>
  </si>
  <si>
    <t>Used Seats</t>
  </si>
  <si>
    <t>TransactionType</t>
  </si>
  <si>
    <t>InvoiceNumber</t>
  </si>
  <si>
    <t>TransDate</t>
  </si>
  <si>
    <t>PONumber</t>
  </si>
  <si>
    <t>Productcode</t>
  </si>
  <si>
    <t>ProductDescription</t>
  </si>
  <si>
    <t>AnalysisCode</t>
  </si>
  <si>
    <t>Net</t>
  </si>
  <si>
    <t>Discount</t>
  </si>
  <si>
    <t>VATCode</t>
  </si>
  <si>
    <t>VATRate</t>
  </si>
  <si>
    <t>VAT</t>
  </si>
  <si>
    <t>Gross</t>
  </si>
  <si>
    <t>Quantity</t>
  </si>
  <si>
    <t>Price</t>
  </si>
  <si>
    <t>ContactCode</t>
  </si>
  <si>
    <t>CurrencyCode</t>
  </si>
  <si>
    <t>CurrencyRate</t>
  </si>
  <si>
    <t>CurrencyNet</t>
  </si>
  <si>
    <t>CurrencyVAT</t>
  </si>
  <si>
    <t>CurrencyGross</t>
  </si>
  <si>
    <t>DueDate</t>
  </si>
  <si>
    <t>Notes</t>
  </si>
  <si>
    <t>Status</t>
  </si>
  <si>
    <t>RefNumber</t>
  </si>
  <si>
    <t>DeliveryAddressLine1</t>
  </si>
  <si>
    <t>DeliveryAddressLine2</t>
  </si>
  <si>
    <t>DeliveryAddressLine3</t>
  </si>
  <si>
    <t>DeliveryAddressLine4</t>
  </si>
  <si>
    <t>DeliveryAddressLine5</t>
  </si>
  <si>
    <t>DeliveryAddressLine6</t>
  </si>
  <si>
    <t>DeliveryTown</t>
  </si>
  <si>
    <t>DeliveryCounty</t>
  </si>
  <si>
    <t>DeliveryPostCode</t>
  </si>
  <si>
    <t>DeliveryCountry</t>
  </si>
  <si>
    <t>DivisionCode</t>
  </si>
  <si>
    <t>SubDivisionCode</t>
  </si>
  <si>
    <t>Invoice</t>
  </si>
  <si>
    <t>Invoice Number</t>
  </si>
  <si>
    <t>Invoice Date</t>
  </si>
  <si>
    <t>ROE</t>
  </si>
  <si>
    <t>OTHER</t>
  </si>
  <si>
    <t>X</t>
  </si>
  <si>
    <t>GBP</t>
  </si>
  <si>
    <t>ACTUAL CHARGE</t>
  </si>
  <si>
    <t>GLA</t>
  </si>
  <si>
    <t>PAX PER INVOICE</t>
  </si>
  <si>
    <t>CHARGE</t>
  </si>
  <si>
    <t>CHARGE SHOULD BE PER PDC</t>
  </si>
  <si>
    <t>DIFFERECE</t>
  </si>
  <si>
    <t>CHARGE PER INVOICE</t>
  </si>
  <si>
    <t>CHARGE PER PDC</t>
  </si>
  <si>
    <t>DIFFERENCE</t>
  </si>
  <si>
    <t>TIME PER PDC</t>
  </si>
  <si>
    <t>PER INVOICE</t>
  </si>
  <si>
    <t>CHARGES</t>
  </si>
  <si>
    <t>BLOCKS</t>
  </si>
  <si>
    <t>RATE</t>
  </si>
  <si>
    <t>WEIGHT CHARGE</t>
  </si>
  <si>
    <t>PRM CHARGE PER PDC</t>
  </si>
  <si>
    <t>PARKING FEES INFO</t>
  </si>
  <si>
    <t>GLA001</t>
  </si>
  <si>
    <t>NAVIGATION CHARGES INVOICE</t>
  </si>
  <si>
    <t>Step</t>
  </si>
  <si>
    <t>Pax per invoice</t>
  </si>
  <si>
    <t>Diff</t>
  </si>
  <si>
    <t>CAA CHARGES INVOICE</t>
  </si>
  <si>
    <t>AIRCRAFT WEIGHT PRM PAX CHARGES</t>
  </si>
  <si>
    <t>CHARGES INVOICE INFO</t>
  </si>
  <si>
    <t>ONLY DELETE DATA DO NOT DELETE FORMULAS</t>
  </si>
  <si>
    <t>RENAME TABS WITH CORRECT INVOICE NUMBERS</t>
  </si>
  <si>
    <t>UPDATE SURF INPUT INFO TAB</t>
  </si>
  <si>
    <t>WHAT TO DO</t>
  </si>
  <si>
    <t>GET PDC FLIGHT INFO FOR DATES INVOICE COVERS AND PASTE INTO SCHEDULE TAB</t>
  </si>
  <si>
    <t>SURF INPUT INFO 1ST CHANGE INVOICE NUMBERS 2ND CHANGE INVOICE DATES 3RD UPFATE FX RATE FOR THE DATE OF THE INVOICE</t>
  </si>
  <si>
    <t>WE NEED TO UPDATE THE PAX PER INVOICE AND CHARGE PER INVOICE IN ALL WORKINGS</t>
  </si>
  <si>
    <t>FOR THE PARKING CHARGES WE NEED TO HAVE ALL FLLIGHT INFO FROM THE SCHEDULE TAB</t>
  </si>
  <si>
    <t>ONCE WE HAVE CHECKED ALL INVOICE WE CAN DOWNLOAD DETAILED INVOICE AND CREDIT TEMPLATE TO COPY AND PASTE123 READY TO UPLOAD</t>
  </si>
  <si>
    <t>COPY AND SAVE PREVIOUS WEEK TO NEW WEEK</t>
  </si>
  <si>
    <t>FILTER FLIGHTS THE INVOICE RELATES TO AND PASTE INTO INVOICE TAB DELETE OLD DATA</t>
  </si>
  <si>
    <t>PAX CHARGE</t>
  </si>
  <si>
    <t>EI3622</t>
  </si>
  <si>
    <t>GPN</t>
  </si>
  <si>
    <t>BHD</t>
  </si>
  <si>
    <t>EI3623</t>
  </si>
  <si>
    <t>EI3628</t>
  </si>
  <si>
    <t>EI3629</t>
  </si>
  <si>
    <t>GPP</t>
  </si>
  <si>
    <t>A</t>
  </si>
  <si>
    <t>x</t>
  </si>
  <si>
    <t>GZW</t>
  </si>
  <si>
    <t>ATU</t>
  </si>
  <si>
    <t>MJN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</si>
</sst>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mmmyy"/>
    <numFmt numFmtId="165" formatCode="[h]:mm"/>
    <numFmt numFmtId="166" formatCode="0.0"/>
    <numFmt numFmtId="167" formatCode="#,##0.00_ ;[Red]\-#,##0.00\ "/>
    <numFmt numFmtId="168" formatCode="0.00_ ;[Red]\-0.00\ 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7" fillId="0" borderId="0"/>
    <xf numFmtId="0" fontId="8" fillId="0" borderId="0"/>
  </cellStyleXfs>
  <cellXfs count="53">
    <xf numFmtId="0" fontId="0" fillId="0" borderId="0" xfId="0"/>
    <xf numFmtId="164" fontId="1" fillId="0" borderId="0" xfId="1" applyNumberFormat="1"/>
    <xf numFmtId="0" fontId="1" fillId="0" borderId="0" xfId="1"/>
    <xf numFmtId="20" fontId="1" fillId="0" borderId="0" xfId="1" applyNumberFormat="1"/>
    <xf numFmtId="165" fontId="1" fillId="0" borderId="0" xfId="1" applyNumberFormat="1"/>
    <xf numFmtId="166" fontId="1" fillId="0" borderId="0" xfId="1" applyNumberFormat="1"/>
    <xf numFmtId="167" fontId="0" fillId="0" borderId="0" xfId="0" applyNumberFormat="1"/>
    <xf numFmtId="20" fontId="0" fillId="0" borderId="0" xfId="0" applyNumberFormat="1"/>
    <xf numFmtId="14" fontId="0" fillId="0" borderId="0" xfId="0" applyNumberFormat="1"/>
    <xf numFmtId="2" fontId="1" fillId="0" borderId="0" xfId="1" applyNumberFormat="1"/>
    <xf numFmtId="0" fontId="2" fillId="0" borderId="0" xfId="1" applyFont="1"/>
    <xf numFmtId="2" fontId="0" fillId="0" borderId="0" xfId="0" applyNumberFormat="1"/>
    <xf numFmtId="168" fontId="0" fillId="0" borderId="0" xfId="0" applyNumberFormat="1"/>
    <xf numFmtId="167" fontId="1" fillId="0" borderId="0" xfId="1" applyNumberFormat="1"/>
    <xf numFmtId="0" fontId="2" fillId="0" borderId="0" xfId="1" applyFont="1" applyAlignment="1">
      <alignment wrapText="1"/>
    </xf>
    <xf numFmtId="167" fontId="2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0" fillId="2" borderId="0" xfId="0" applyFill="1"/>
    <xf numFmtId="0" fontId="2" fillId="2" borderId="1" xfId="1" applyFont="1" applyFill="1" applyBorder="1"/>
    <xf numFmtId="0" fontId="2" fillId="2" borderId="0" xfId="1" applyFont="1" applyFill="1"/>
    <xf numFmtId="0" fontId="2" fillId="2" borderId="2" xfId="1" applyFont="1" applyFill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0" fontId="0" fillId="3" borderId="0" xfId="0" applyFill="1"/>
    <xf numFmtId="2" fontId="0" fillId="3" borderId="0" xfId="0" applyNumberFormat="1" applyFill="1"/>
    <xf numFmtId="4" fontId="0" fillId="0" borderId="0" xfId="0" applyNumberFormat="1"/>
    <xf numFmtId="0" fontId="2" fillId="0" borderId="1" xfId="2" applyFont="1" applyBorder="1"/>
    <xf numFmtId="164" fontId="5" fillId="0" borderId="0" xfId="2" applyNumberFormat="1"/>
    <xf numFmtId="0" fontId="5" fillId="0" borderId="0" xfId="2"/>
    <xf numFmtId="20" fontId="5" fillId="0" borderId="0" xfId="2" applyNumberFormat="1"/>
    <xf numFmtId="165" fontId="5" fillId="0" borderId="0" xfId="2" applyNumberFormat="1"/>
    <xf numFmtId="0" fontId="2" fillId="0" borderId="3" xfId="2" applyFont="1" applyBorder="1"/>
    <xf numFmtId="165" fontId="2" fillId="0" borderId="3" xfId="2" applyNumberFormat="1" applyFont="1" applyBorder="1"/>
    <xf numFmtId="0" fontId="6" fillId="0" borderId="4" xfId="2" applyFont="1" applyBorder="1"/>
    <xf numFmtId="165" fontId="6" fillId="0" borderId="4" xfId="2" applyNumberFormat="1" applyFont="1" applyBorder="1"/>
    <xf numFmtId="166" fontId="1" fillId="2" borderId="0" xfId="1" applyNumberFormat="1" applyFill="1"/>
    <xf numFmtId="2" fontId="1" fillId="2" borderId="0" xfId="1" applyNumberFormat="1" applyFill="1"/>
    <xf numFmtId="0" fontId="7" fillId="0" borderId="0" xfId="3"/>
    <xf numFmtId="164" fontId="7" fillId="0" borderId="0" xfId="3" applyNumberFormat="1"/>
    <xf numFmtId="20" fontId="7" fillId="0" borderId="0" xfId="3" applyNumberFormat="1"/>
    <xf numFmtId="165" fontId="7" fillId="0" borderId="0" xfId="3" applyNumberFormat="1"/>
    <xf numFmtId="0" fontId="8" fillId="0" borderId="0" xfId="4"/>
    <xf numFmtId="164" fontId="8" fillId="0" borderId="0" xfId="4" applyNumberFormat="1"/>
    <xf numFmtId="20" fontId="8" fillId="0" borderId="0" xfId="4" applyNumberFormat="1"/>
    <xf numFmtId="165" fontId="8" fillId="0" borderId="0" xfId="4" applyNumberFormat="1"/>
    <xf numFmtId="164" fontId="1" fillId="2" borderId="0" xfId="1" applyNumberFormat="1" applyFill="1"/>
    <xf numFmtId="0" fontId="1" fillId="2" borderId="0" xfId="1" applyFill="1"/>
    <xf numFmtId="20" fontId="1" fillId="2" borderId="0" xfId="1" applyNumberFormat="1" applyFill="1"/>
    <xf numFmtId="165" fontId="1" fillId="2" borderId="0" xfId="1" applyNumberFormat="1" applyFill="1"/>
    <xf numFmtId="2" fontId="0" fillId="2" borderId="0" xfId="0" applyNumberFormat="1" applyFill="1"/>
    <xf numFmtId="9" fontId="0" fillId="0" borderId="0" xfId="0" applyNumberFormat="1"/>
    <xf numFmtId="22" fontId="1" fillId="0" borderId="0" xfId="1" applyNumberFormat="1"/>
  </cellXfs>
  <cellStyles count="5">
    <cellStyle name="Normal" xfId="0" builtinId="0"/>
    <cellStyle name="Normal 2" xfId="1" xr:uid="{9554E6D1-7FDA-4753-A381-E34A7326A50F}"/>
    <cellStyle name="Normal 3" xfId="2" xr:uid="{BE5A16F1-BD43-474F-BEF1-C5D3A071A888}"/>
    <cellStyle name="Normal 4" xfId="3" xr:uid="{F401339D-E1E9-4612-9CA8-8EBE2A580C65}"/>
    <cellStyle name="Normal 5" xfId="4" xr:uid="{A12073D8-6F33-4403-82E8-4BCE1CC6E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12B5-A093-48AA-BCC2-03910565A2E0}">
  <dimension ref="A1:B13"/>
  <sheetViews>
    <sheetView workbookViewId="0"/>
  </sheetViews>
  <sheetFormatPr defaultRowHeight="15"/>
  <cols>
    <col min="2" max="2" width="79.28515625" bestFit="1" customWidth="1"/>
  </cols>
  <sheetData>
    <row r="1" spans="1:2">
      <c r="A1" t="s">
        <v>83</v>
      </c>
    </row>
    <row r="3" spans="1:2">
      <c r="A3" t="s">
        <v>78</v>
      </c>
      <c r="B3" s="18" t="s">
        <v>87</v>
      </c>
    </row>
    <row r="4" spans="1:2">
      <c r="A4">
        <v>1</v>
      </c>
      <c r="B4" t="s">
        <v>93</v>
      </c>
    </row>
    <row r="5" spans="1:2">
      <c r="A5">
        <v>2</v>
      </c>
      <c r="B5" t="s">
        <v>88</v>
      </c>
    </row>
    <row r="6" spans="1:2">
      <c r="A6">
        <v>3</v>
      </c>
      <c r="B6" t="s">
        <v>85</v>
      </c>
    </row>
    <row r="7" spans="1:2">
      <c r="A7">
        <v>4</v>
      </c>
      <c r="B7" t="s">
        <v>94</v>
      </c>
    </row>
    <row r="8" spans="1:2">
      <c r="A8">
        <v>5</v>
      </c>
      <c r="B8" t="s">
        <v>84</v>
      </c>
    </row>
    <row r="9" spans="1:2">
      <c r="A9">
        <v>6</v>
      </c>
      <c r="B9" t="s">
        <v>90</v>
      </c>
    </row>
    <row r="10" spans="1:2">
      <c r="A10">
        <v>7</v>
      </c>
      <c r="B10" t="s">
        <v>86</v>
      </c>
    </row>
    <row r="11" spans="1:2">
      <c r="A11">
        <v>8</v>
      </c>
      <c r="B11" t="s">
        <v>89</v>
      </c>
    </row>
    <row r="12" spans="1:2">
      <c r="A12">
        <v>10</v>
      </c>
      <c r="B12" t="s">
        <v>91</v>
      </c>
    </row>
    <row r="13" spans="1:2">
      <c r="A13">
        <v>10</v>
      </c>
      <c r="B13" t="s">
        <v>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88FD-B56F-4FF0-B86F-4336BBBCAEC8}">
  <sheetPr>
    <tabColor rgb="FF92D050"/>
  </sheetPr>
  <dimension ref="A1:AK31"/>
  <sheetViews>
    <sheetView workbookViewId="0">
      <selection activeCell="H6" sqref="H6"/>
    </sheetView>
  </sheetViews>
  <sheetFormatPr defaultRowHeight="15"/>
  <cols>
    <col min="2" max="2" width="18" customWidth="1"/>
    <col min="3" max="3" width="10.5703125" bestFit="1" customWidth="1"/>
    <col min="6" max="6" width="55.7109375" bestFit="1" customWidth="1"/>
  </cols>
  <sheetData>
    <row r="1" spans="1:37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</row>
    <row r="2" spans="1:37">
      <c r="A2" t="s">
        <v>52</v>
      </c>
      <c r="B2">
        <f>+'Surf input info'!$B$3</f>
        <v>81014812</v>
      </c>
      <c r="C2" s="8">
        <f>+'Surf input info'!$B$11</f>
        <v>44936</v>
      </c>
      <c r="E2" t="s">
        <v>56</v>
      </c>
      <c r="F2" t="str">
        <f>CONCATENATE("GLA PAX CHGS"," ",TEXT(AIRCRAFT!A2,"DD/MM/YY")," ",AIRCRAFT!B2," ",AIRCRAFT!E2,"-",AIRCRAFT!F2)</f>
        <v>GLA PAX CHGS 01/01/23 EI3623 GLA-BHD</v>
      </c>
      <c r="G2">
        <f>IF(AIRCRAFT!F2="BHD",118.06)</f>
        <v>118.06</v>
      </c>
      <c r="H2" s="11">
        <f>+AIRCRAFT!T2</f>
        <v>434.6</v>
      </c>
      <c r="J2" t="s">
        <v>103</v>
      </c>
      <c r="K2" s="51">
        <v>0.2</v>
      </c>
      <c r="L2">
        <f>H2*K2</f>
        <v>86.920000000000016</v>
      </c>
      <c r="M2">
        <f t="shared" ref="M2" si="0">+H2+L2</f>
        <v>521.52</v>
      </c>
      <c r="P2" t="s">
        <v>76</v>
      </c>
      <c r="Q2" t="s">
        <v>58</v>
      </c>
      <c r="R2">
        <f>+'Surf input info'!$C$12</f>
        <v>1</v>
      </c>
      <c r="S2">
        <f>ROUND(H2*R2,2)</f>
        <v>434.6</v>
      </c>
      <c r="T2">
        <f>ROUND(L2*R2,2)</f>
        <v>86.92</v>
      </c>
      <c r="U2">
        <f>ROUND(M2*R2,2)</f>
        <v>521.52</v>
      </c>
    </row>
    <row r="3" spans="1:37">
      <c r="A3" t="s">
        <v>52</v>
      </c>
      <c r="B3">
        <f>+'Surf input info'!$B$3</f>
        <v>81014812</v>
      </c>
      <c r="C3" s="8">
        <f>+'Surf input info'!$B$11</f>
        <v>44936</v>
      </c>
      <c r="E3" t="s">
        <v>56</v>
      </c>
      <c r="F3" t="str">
        <f>CONCATENATE("GLA PAX CHGS"," ",TEXT(AIRCRAFT!A3,"DD/MM/YY")," ",AIRCRAFT!B3," ",AIRCRAFT!E3,"-",AIRCRAFT!F3)</f>
        <v>GLA PAX CHGS 01/01/23 EI3629 GLA-BHD</v>
      </c>
      <c r="G3">
        <f>IF(AIRCRAFT!F3="BHD",118.06)</f>
        <v>118.06</v>
      </c>
      <c r="H3" s="11">
        <f>+AIRCRAFT!T3</f>
        <v>233.2</v>
      </c>
      <c r="J3" t="s">
        <v>103</v>
      </c>
      <c r="K3" s="51">
        <v>0.2</v>
      </c>
      <c r="L3">
        <f t="shared" ref="L3:L8" si="1">H3*K3</f>
        <v>46.64</v>
      </c>
      <c r="M3">
        <f t="shared" ref="M3:M8" si="2">+H3+L3</f>
        <v>279.83999999999997</v>
      </c>
      <c r="P3" t="s">
        <v>76</v>
      </c>
      <c r="Q3" t="s">
        <v>58</v>
      </c>
      <c r="R3">
        <f>+'Surf input info'!$C$12</f>
        <v>1</v>
      </c>
      <c r="S3">
        <f t="shared" ref="S3:S8" si="3">ROUND(H3*R3,2)</f>
        <v>233.2</v>
      </c>
      <c r="T3">
        <f t="shared" ref="T3:T8" si="4">ROUND(L3*R3,2)</f>
        <v>46.64</v>
      </c>
      <c r="U3">
        <f t="shared" ref="U3:U8" si="5">ROUND(M3*R3,2)</f>
        <v>279.83999999999997</v>
      </c>
    </row>
    <row r="4" spans="1:37">
      <c r="A4" t="s">
        <v>52</v>
      </c>
      <c r="B4">
        <f>+'Surf input info'!$B$3</f>
        <v>81014812</v>
      </c>
      <c r="C4" s="8">
        <f>+'Surf input info'!$B$11</f>
        <v>44936</v>
      </c>
      <c r="E4" t="s">
        <v>56</v>
      </c>
      <c r="F4" t="str">
        <f>CONCATENATE("GLA PAX CHGS"," ",TEXT(AIRCRAFT!A4,"DD/MM/YY")," ",AIRCRAFT!B4," ",AIRCRAFT!E4,"-",AIRCRAFT!F4)</f>
        <v>GLA PAX CHGS 02/01/23 EI3623 GLA-BHD</v>
      </c>
      <c r="G4">
        <f>IF(AIRCRAFT!F4="BHD",118.06)</f>
        <v>118.06</v>
      </c>
      <c r="H4" s="11">
        <f>+AIRCRAFT!T4</f>
        <v>318</v>
      </c>
      <c r="J4" t="s">
        <v>103</v>
      </c>
      <c r="K4" s="51">
        <v>0.2</v>
      </c>
      <c r="L4">
        <f t="shared" si="1"/>
        <v>63.6</v>
      </c>
      <c r="M4">
        <f t="shared" si="2"/>
        <v>381.6</v>
      </c>
      <c r="P4" t="s">
        <v>76</v>
      </c>
      <c r="Q4" t="s">
        <v>58</v>
      </c>
      <c r="R4">
        <f>+'Surf input info'!$C$12</f>
        <v>1</v>
      </c>
      <c r="S4">
        <f t="shared" si="3"/>
        <v>318</v>
      </c>
      <c r="T4">
        <f t="shared" si="4"/>
        <v>63.6</v>
      </c>
      <c r="U4">
        <f t="shared" si="5"/>
        <v>381.6</v>
      </c>
    </row>
    <row r="5" spans="1:37">
      <c r="A5" t="s">
        <v>52</v>
      </c>
      <c r="B5">
        <f>+'Surf input info'!$B$3</f>
        <v>81014812</v>
      </c>
      <c r="C5" s="8">
        <f>+'Surf input info'!$B$11</f>
        <v>44936</v>
      </c>
      <c r="E5" t="s">
        <v>56</v>
      </c>
      <c r="F5" t="str">
        <f>CONCATENATE("GLA PAX CHGS"," ",TEXT(AIRCRAFT!A5,"DD/MM/YY")," ",AIRCRAFT!B5," ",AIRCRAFT!E5,"-",AIRCRAFT!F5)</f>
        <v>GLA PAX CHGS 02/01/23 EI3629 GLA-BHD</v>
      </c>
      <c r="G5">
        <f>IF(AIRCRAFT!F5="BHD",118.06)</f>
        <v>118.06</v>
      </c>
      <c r="H5" s="11">
        <f>+AIRCRAFT!T5</f>
        <v>720.8</v>
      </c>
      <c r="J5" t="s">
        <v>103</v>
      </c>
      <c r="K5" s="51">
        <v>0.2</v>
      </c>
      <c r="L5">
        <f t="shared" si="1"/>
        <v>144.16</v>
      </c>
      <c r="M5">
        <f t="shared" si="2"/>
        <v>864.95999999999992</v>
      </c>
      <c r="P5" t="s">
        <v>76</v>
      </c>
      <c r="Q5" t="s">
        <v>58</v>
      </c>
      <c r="R5">
        <f>+'Surf input info'!$C$12</f>
        <v>1</v>
      </c>
      <c r="S5">
        <f t="shared" si="3"/>
        <v>720.8</v>
      </c>
      <c r="T5">
        <f t="shared" si="4"/>
        <v>144.16</v>
      </c>
      <c r="U5">
        <f t="shared" si="5"/>
        <v>864.96</v>
      </c>
    </row>
    <row r="6" spans="1:37">
      <c r="A6" t="s">
        <v>52</v>
      </c>
      <c r="B6">
        <f>+'Surf input info'!$B$3</f>
        <v>81014812</v>
      </c>
      <c r="C6" s="8">
        <f>+'Surf input info'!$B$11</f>
        <v>44936</v>
      </c>
      <c r="E6" t="s">
        <v>56</v>
      </c>
      <c r="F6" t="str">
        <f>CONCATENATE("GLA PAX CHGS"," ",TEXT(AIRCRAFT!A6,"DD/MM/YY")," ",AIRCRAFT!B6," ",AIRCRAFT!E6,"-",AIRCRAFT!F6)</f>
        <v>GLA PAX CHGS 03/01/23 EI3623 GLA-BHD</v>
      </c>
      <c r="G6">
        <f>IF(AIRCRAFT!F6="BHD",118.06)</f>
        <v>118.06</v>
      </c>
      <c r="H6" s="11">
        <f>+AIRCRAFT!T6</f>
        <v>636</v>
      </c>
      <c r="J6" t="s">
        <v>103</v>
      </c>
      <c r="K6" s="51">
        <v>0.2</v>
      </c>
      <c r="L6">
        <f t="shared" si="1"/>
        <v>127.2</v>
      </c>
      <c r="M6">
        <f t="shared" si="2"/>
        <v>763.2</v>
      </c>
      <c r="P6" t="s">
        <v>76</v>
      </c>
      <c r="Q6" t="s">
        <v>58</v>
      </c>
      <c r="R6">
        <f>+'Surf input info'!$C$12</f>
        <v>1</v>
      </c>
      <c r="S6">
        <f t="shared" si="3"/>
        <v>636</v>
      </c>
      <c r="T6">
        <f t="shared" si="4"/>
        <v>127.2</v>
      </c>
      <c r="U6">
        <f t="shared" si="5"/>
        <v>763.2</v>
      </c>
    </row>
    <row r="7" spans="1:37">
      <c r="A7" t="s">
        <v>52</v>
      </c>
      <c r="B7">
        <f>+'Surf input info'!$B$3</f>
        <v>81014812</v>
      </c>
      <c r="C7" s="8">
        <f>+'Surf input info'!$B$11</f>
        <v>44936</v>
      </c>
      <c r="E7" t="s">
        <v>56</v>
      </c>
      <c r="F7" t="str">
        <f>CONCATENATE("GLA PAX CHGS"," ",TEXT(AIRCRAFT!A7,"DD/MM/YY")," ",AIRCRAFT!B7," ",AIRCRAFT!E7,"-",AIRCRAFT!F7)</f>
        <v>GLA PAX CHGS 03/01/23 EI3629 GLA-BHD</v>
      </c>
      <c r="G7">
        <f>IF(AIRCRAFT!F7="BHD",118.06)</f>
        <v>118.06</v>
      </c>
      <c r="H7" s="11">
        <f>+AIRCRAFT!T7</f>
        <v>710.2</v>
      </c>
      <c r="J7" t="s">
        <v>103</v>
      </c>
      <c r="K7" s="51">
        <v>0.2</v>
      </c>
      <c r="L7">
        <f t="shared" si="1"/>
        <v>142.04000000000002</v>
      </c>
      <c r="M7">
        <f t="shared" si="2"/>
        <v>852.24</v>
      </c>
      <c r="P7" t="s">
        <v>76</v>
      </c>
      <c r="Q7" t="s">
        <v>58</v>
      </c>
      <c r="R7">
        <f>+'Surf input info'!$C$12</f>
        <v>1</v>
      </c>
      <c r="S7">
        <f t="shared" si="3"/>
        <v>710.2</v>
      </c>
      <c r="T7">
        <f t="shared" si="4"/>
        <v>142.04</v>
      </c>
      <c r="U7">
        <f t="shared" si="5"/>
        <v>852.24</v>
      </c>
    </row>
    <row r="8" spans="1:37">
      <c r="A8" t="s">
        <v>52</v>
      </c>
      <c r="B8">
        <f>+'Surf input info'!$B$3</f>
        <v>81014812</v>
      </c>
      <c r="C8" s="8">
        <f>+'Surf input info'!$B$11</f>
        <v>44936</v>
      </c>
      <c r="E8" t="s">
        <v>56</v>
      </c>
      <c r="F8" t="str">
        <f>CONCATENATE("GLA PAX CHGS"," ",TEXT(AIRCRAFT!A8,"DD/MM/YY")," ",AIRCRAFT!B8," ",AIRCRAFT!E8,"-",AIRCRAFT!F8)</f>
        <v>GLA PAX CHGS 04/01/23 EI3623 GLA-BHD</v>
      </c>
      <c r="G8">
        <f>IF(AIRCRAFT!F8="BHD",118.06)</f>
        <v>118.06</v>
      </c>
      <c r="H8" s="11">
        <f>+AIRCRAFT!T8</f>
        <v>371</v>
      </c>
      <c r="J8" t="s">
        <v>103</v>
      </c>
      <c r="K8" s="51">
        <v>0.2</v>
      </c>
      <c r="L8">
        <f t="shared" si="1"/>
        <v>74.2</v>
      </c>
      <c r="M8">
        <f t="shared" si="2"/>
        <v>445.2</v>
      </c>
      <c r="P8" t="s">
        <v>76</v>
      </c>
      <c r="Q8" t="s">
        <v>58</v>
      </c>
      <c r="R8">
        <f>+'Surf input info'!$C$12</f>
        <v>1</v>
      </c>
      <c r="S8">
        <f t="shared" si="3"/>
        <v>371</v>
      </c>
      <c r="T8">
        <f t="shared" si="4"/>
        <v>74.2</v>
      </c>
      <c r="U8">
        <f t="shared" si="5"/>
        <v>445.2</v>
      </c>
    </row>
    <row r="9" spans="1:37">
      <c r="A9" t="s">
        <v>52</v>
      </c>
      <c r="B9">
        <f>+'Surf input info'!$B$3</f>
        <v>81014812</v>
      </c>
      <c r="C9" s="8">
        <f>+'Surf input info'!$B$11</f>
        <v>44936</v>
      </c>
      <c r="E9" t="s">
        <v>56</v>
      </c>
      <c r="F9" t="str">
        <f>CONCATENATE("GLA PAX CHGS"," ",TEXT(AIRCRAFT!A9,"DD/MM/YY")," ",AIRCRAFT!B9," ",AIRCRAFT!E9,"-",AIRCRAFT!F9)</f>
        <v>GLA PAX CHGS 04/01/23 EI3629 GLA-BHD</v>
      </c>
      <c r="G9">
        <f>IF(AIRCRAFT!F9="BHD",118.06)</f>
        <v>118.06</v>
      </c>
      <c r="H9" s="11">
        <f>+AIRCRAFT!T9</f>
        <v>254.4</v>
      </c>
      <c r="J9" t="s">
        <v>103</v>
      </c>
      <c r="K9" s="51">
        <v>0.2</v>
      </c>
      <c r="L9">
        <f t="shared" ref="L9:L11" si="6">H9*K9</f>
        <v>50.88</v>
      </c>
      <c r="M9">
        <f t="shared" ref="M9:M11" si="7">+H9+L9</f>
        <v>305.28000000000003</v>
      </c>
      <c r="P9" t="s">
        <v>76</v>
      </c>
      <c r="Q9" t="s">
        <v>58</v>
      </c>
      <c r="R9">
        <f>+'Surf input info'!$C$12</f>
        <v>1</v>
      </c>
      <c r="S9">
        <f t="shared" ref="S9:S11" si="8">ROUND(H9*R9,2)</f>
        <v>254.4</v>
      </c>
      <c r="T9">
        <f t="shared" ref="T9:T11" si="9">ROUND(L9*R9,2)</f>
        <v>50.88</v>
      </c>
      <c r="U9">
        <f t="shared" ref="U9:U11" si="10">ROUND(M9*R9,2)</f>
        <v>305.27999999999997</v>
      </c>
    </row>
    <row r="10" spans="1:37">
      <c r="A10" t="s">
        <v>52</v>
      </c>
      <c r="B10">
        <f>+'Surf input info'!$B$3</f>
        <v>81014812</v>
      </c>
      <c r="C10" s="8">
        <f>+'Surf input info'!$B$11</f>
        <v>44936</v>
      </c>
      <c r="E10" t="s">
        <v>56</v>
      </c>
      <c r="F10" t="str">
        <f>CONCATENATE("GLA PAX CHGS"," ",TEXT(AIRCRAFT!A10,"DD/MM/YY")," ",AIRCRAFT!B10," ",AIRCRAFT!E10,"-",AIRCRAFT!F10)</f>
        <v>GLA PAX CHGS 05/01/23 EI3623 GLA-BHD</v>
      </c>
      <c r="G10">
        <f>IF(AIRCRAFT!F10="BHD",118.06)</f>
        <v>118.06</v>
      </c>
      <c r="H10" s="11">
        <f>+AIRCRAFT!T10</f>
        <v>159</v>
      </c>
      <c r="J10" t="s">
        <v>103</v>
      </c>
      <c r="K10" s="51">
        <v>0.2</v>
      </c>
      <c r="L10">
        <f t="shared" si="6"/>
        <v>31.8</v>
      </c>
      <c r="M10">
        <f t="shared" si="7"/>
        <v>190.8</v>
      </c>
      <c r="P10" t="s">
        <v>76</v>
      </c>
      <c r="Q10" t="s">
        <v>58</v>
      </c>
      <c r="R10">
        <f>+'Surf input info'!$C$12</f>
        <v>1</v>
      </c>
      <c r="S10">
        <f t="shared" si="8"/>
        <v>159</v>
      </c>
      <c r="T10">
        <f t="shared" si="9"/>
        <v>31.8</v>
      </c>
      <c r="U10">
        <f t="shared" si="10"/>
        <v>190.8</v>
      </c>
    </row>
    <row r="11" spans="1:37">
      <c r="A11" t="s">
        <v>52</v>
      </c>
      <c r="B11">
        <f>+'Surf input info'!$B$3</f>
        <v>81014812</v>
      </c>
      <c r="C11" s="8">
        <f>+'Surf input info'!$B$11</f>
        <v>44936</v>
      </c>
      <c r="E11" t="s">
        <v>56</v>
      </c>
      <c r="F11" t="str">
        <f>CONCATENATE("GLA PAX CHGS"," ",TEXT(AIRCRAFT!A11,"DD/MM/YY")," ",AIRCRAFT!B11," ",AIRCRAFT!E11,"-",AIRCRAFT!F11)</f>
        <v>GLA PAX CHGS 05/01/23 EI3629 GLA-BHD</v>
      </c>
      <c r="G11">
        <f>IF(AIRCRAFT!F11="BHD",118.06)</f>
        <v>118.06</v>
      </c>
      <c r="H11" s="11">
        <f>+AIRCRAFT!T11</f>
        <v>180.2</v>
      </c>
      <c r="J11" t="s">
        <v>103</v>
      </c>
      <c r="K11" s="51">
        <v>0.2</v>
      </c>
      <c r="L11">
        <f t="shared" si="6"/>
        <v>36.04</v>
      </c>
      <c r="M11">
        <f t="shared" si="7"/>
        <v>216.23999999999998</v>
      </c>
      <c r="P11" t="s">
        <v>76</v>
      </c>
      <c r="Q11" t="s">
        <v>58</v>
      </c>
      <c r="R11">
        <f>+'Surf input info'!$C$12</f>
        <v>1</v>
      </c>
      <c r="S11">
        <f t="shared" si="8"/>
        <v>180.2</v>
      </c>
      <c r="T11">
        <f t="shared" si="9"/>
        <v>36.04</v>
      </c>
      <c r="U11">
        <f t="shared" si="10"/>
        <v>216.24</v>
      </c>
    </row>
    <row r="12" spans="1:37">
      <c r="A12" t="s">
        <v>52</v>
      </c>
      <c r="B12">
        <f>+'Surf input info'!$B$3</f>
        <v>81014812</v>
      </c>
      <c r="C12" s="8">
        <f>+'Surf input info'!$B$11</f>
        <v>44936</v>
      </c>
      <c r="E12" t="s">
        <v>56</v>
      </c>
      <c r="F12" t="str">
        <f>CONCATENATE("GLA WEIGHT CHGS"," ",TEXT(AIRCRAFT!A2,"DD/MM/YY")," ",AIRCRAFT!B2," ",AIRCRAFT!E2,"-",AIRCRAFT!F2)</f>
        <v>GLA WEIGHT CHGS 01/01/23 EI3623 GLA-BHD</v>
      </c>
      <c r="G12">
        <f>IF(AIRCRAFT!F2="BHD",151.06)</f>
        <v>151.06</v>
      </c>
      <c r="H12" s="11">
        <f>AIRCRAFT!R2</f>
        <v>120.89</v>
      </c>
      <c r="J12" t="s">
        <v>103</v>
      </c>
      <c r="K12" s="51">
        <v>0.2</v>
      </c>
      <c r="L12">
        <f t="shared" ref="L12:L31" si="11">H12*K12</f>
        <v>24.178000000000001</v>
      </c>
      <c r="M12">
        <f t="shared" ref="M12:M31" si="12">+H12+L12</f>
        <v>145.06800000000001</v>
      </c>
      <c r="P12" t="s">
        <v>76</v>
      </c>
      <c r="Q12" t="s">
        <v>58</v>
      </c>
      <c r="R12">
        <f>+'Surf input info'!$C$12</f>
        <v>1</v>
      </c>
      <c r="S12">
        <f t="shared" ref="S12:S31" si="13">ROUND(H12*R12,2)</f>
        <v>120.89</v>
      </c>
      <c r="T12">
        <f t="shared" ref="T12:T31" si="14">ROUND(L12*R12,2)</f>
        <v>24.18</v>
      </c>
      <c r="U12">
        <f t="shared" ref="U12:U31" si="15">ROUND(M12*R12,2)</f>
        <v>145.07</v>
      </c>
    </row>
    <row r="13" spans="1:37">
      <c r="A13" t="s">
        <v>52</v>
      </c>
      <c r="B13">
        <f>+'Surf input info'!$B$3</f>
        <v>81014812</v>
      </c>
      <c r="C13" s="8">
        <f>+'Surf input info'!$B$11</f>
        <v>44936</v>
      </c>
      <c r="E13" t="s">
        <v>56</v>
      </c>
      <c r="F13" t="str">
        <f>CONCATENATE("GLA WEIGHT CHGS"," ",TEXT(AIRCRAFT!A3,"DD/MM/YY")," ",AIRCRAFT!B3," ",AIRCRAFT!E3,"-",AIRCRAFT!F3)</f>
        <v>GLA WEIGHT CHGS 01/01/23 EI3629 GLA-BHD</v>
      </c>
      <c r="G13">
        <f>IF(AIRCRAFT!F3="BHD",151.06)</f>
        <v>151.06</v>
      </c>
      <c r="H13" s="11">
        <f>AIRCRAFT!R3</f>
        <v>120.89</v>
      </c>
      <c r="J13" t="s">
        <v>103</v>
      </c>
      <c r="K13" s="51">
        <v>0.2</v>
      </c>
      <c r="L13">
        <f t="shared" si="11"/>
        <v>24.178000000000001</v>
      </c>
      <c r="M13">
        <f t="shared" si="12"/>
        <v>145.06800000000001</v>
      </c>
      <c r="P13" t="s">
        <v>76</v>
      </c>
      <c r="Q13" t="s">
        <v>58</v>
      </c>
      <c r="R13">
        <f>+'Surf input info'!$C$12</f>
        <v>1</v>
      </c>
      <c r="S13">
        <f t="shared" si="13"/>
        <v>120.89</v>
      </c>
      <c r="T13">
        <f t="shared" si="14"/>
        <v>24.18</v>
      </c>
      <c r="U13">
        <f t="shared" si="15"/>
        <v>145.07</v>
      </c>
    </row>
    <row r="14" spans="1:37">
      <c r="A14" t="s">
        <v>52</v>
      </c>
      <c r="B14">
        <f>+'Surf input info'!$B$3</f>
        <v>81014812</v>
      </c>
      <c r="C14" s="8">
        <f>+'Surf input info'!$B$11</f>
        <v>44936</v>
      </c>
      <c r="E14" t="s">
        <v>56</v>
      </c>
      <c r="F14" t="str">
        <f>CONCATENATE("GLA WEIGHT CHGS"," ",TEXT(AIRCRAFT!A4,"DD/MM/YY")," ",AIRCRAFT!B4," ",AIRCRAFT!E4,"-",AIRCRAFT!F4)</f>
        <v>GLA WEIGHT CHGS 02/01/23 EI3623 GLA-BHD</v>
      </c>
      <c r="G14">
        <f>IF(AIRCRAFT!F4="BHD",151.06)</f>
        <v>151.06</v>
      </c>
      <c r="H14" s="11">
        <f>AIRCRAFT!R4</f>
        <v>120.89</v>
      </c>
      <c r="J14" t="s">
        <v>103</v>
      </c>
      <c r="K14" s="51">
        <v>0.2</v>
      </c>
      <c r="L14">
        <f t="shared" si="11"/>
        <v>24.178000000000001</v>
      </c>
      <c r="M14">
        <f t="shared" si="12"/>
        <v>145.06800000000001</v>
      </c>
      <c r="P14" t="s">
        <v>76</v>
      </c>
      <c r="Q14" t="s">
        <v>58</v>
      </c>
      <c r="R14">
        <f>+'Surf input info'!$C$12</f>
        <v>1</v>
      </c>
      <c r="S14">
        <f t="shared" si="13"/>
        <v>120.89</v>
      </c>
      <c r="T14">
        <f t="shared" si="14"/>
        <v>24.18</v>
      </c>
      <c r="U14">
        <f t="shared" si="15"/>
        <v>145.07</v>
      </c>
    </row>
    <row r="15" spans="1:37">
      <c r="A15" t="s">
        <v>52</v>
      </c>
      <c r="B15">
        <f>+'Surf input info'!$B$3</f>
        <v>81014812</v>
      </c>
      <c r="C15" s="8">
        <f>+'Surf input info'!$B$11</f>
        <v>44936</v>
      </c>
      <c r="E15" t="s">
        <v>56</v>
      </c>
      <c r="F15" t="str">
        <f>CONCATENATE("GLA WEIGHT CHGS"," ",TEXT(AIRCRAFT!A5,"DD/MM/YY")," ",AIRCRAFT!B5," ",AIRCRAFT!E5,"-",AIRCRAFT!F5)</f>
        <v>GLA WEIGHT CHGS 02/01/23 EI3629 GLA-BHD</v>
      </c>
      <c r="G15">
        <f>IF(AIRCRAFT!F5="BHD",151.06)</f>
        <v>151.06</v>
      </c>
      <c r="H15" s="11">
        <f>AIRCRAFT!R5</f>
        <v>120.89</v>
      </c>
      <c r="J15" t="s">
        <v>103</v>
      </c>
      <c r="K15" s="51">
        <v>0.2</v>
      </c>
      <c r="L15">
        <f t="shared" si="11"/>
        <v>24.178000000000001</v>
      </c>
      <c r="M15">
        <f t="shared" si="12"/>
        <v>145.06800000000001</v>
      </c>
      <c r="P15" t="s">
        <v>76</v>
      </c>
      <c r="Q15" t="s">
        <v>58</v>
      </c>
      <c r="R15">
        <f>+'Surf input info'!$C$12</f>
        <v>1</v>
      </c>
      <c r="S15">
        <f t="shared" si="13"/>
        <v>120.89</v>
      </c>
      <c r="T15">
        <f t="shared" si="14"/>
        <v>24.18</v>
      </c>
      <c r="U15">
        <f t="shared" si="15"/>
        <v>145.07</v>
      </c>
    </row>
    <row r="16" spans="1:37">
      <c r="A16" t="s">
        <v>52</v>
      </c>
      <c r="B16">
        <f>+'Surf input info'!$B$3</f>
        <v>81014812</v>
      </c>
      <c r="C16" s="8">
        <f>+'Surf input info'!$B$11</f>
        <v>44936</v>
      </c>
      <c r="E16" t="s">
        <v>56</v>
      </c>
      <c r="F16" t="str">
        <f>CONCATENATE("GLA WEIGHT CHGS"," ",TEXT(AIRCRAFT!A6,"DD/MM/YY")," ",AIRCRAFT!B6," ",AIRCRAFT!E6,"-",AIRCRAFT!F6)</f>
        <v>GLA WEIGHT CHGS 03/01/23 EI3623 GLA-BHD</v>
      </c>
      <c r="G16">
        <f>IF(AIRCRAFT!F6="BHD",151.06)</f>
        <v>151.06</v>
      </c>
      <c r="H16" s="11">
        <f>AIRCRAFT!R6</f>
        <v>120.89</v>
      </c>
      <c r="J16" t="s">
        <v>103</v>
      </c>
      <c r="K16" s="51">
        <v>0.2</v>
      </c>
      <c r="L16">
        <f t="shared" si="11"/>
        <v>24.178000000000001</v>
      </c>
      <c r="M16">
        <f t="shared" si="12"/>
        <v>145.06800000000001</v>
      </c>
      <c r="P16" t="s">
        <v>76</v>
      </c>
      <c r="Q16" t="s">
        <v>58</v>
      </c>
      <c r="R16">
        <f>+'Surf input info'!$C$12</f>
        <v>1</v>
      </c>
      <c r="S16">
        <f t="shared" si="13"/>
        <v>120.89</v>
      </c>
      <c r="T16">
        <f t="shared" si="14"/>
        <v>24.18</v>
      </c>
      <c r="U16">
        <f t="shared" si="15"/>
        <v>145.07</v>
      </c>
    </row>
    <row r="17" spans="1:21">
      <c r="A17" t="s">
        <v>52</v>
      </c>
      <c r="B17">
        <f>+'Surf input info'!$B$3</f>
        <v>81014812</v>
      </c>
      <c r="C17" s="8">
        <f>+'Surf input info'!$B$11</f>
        <v>44936</v>
      </c>
      <c r="E17" t="s">
        <v>56</v>
      </c>
      <c r="F17" t="str">
        <f>CONCATENATE("GLA WEIGHT CHGS"," ",TEXT(AIRCRAFT!A7,"DD/MM/YY")," ",AIRCRAFT!B7," ",AIRCRAFT!E7,"-",AIRCRAFT!F7)</f>
        <v>GLA WEIGHT CHGS 03/01/23 EI3629 GLA-BHD</v>
      </c>
      <c r="G17">
        <f>IF(AIRCRAFT!F7="BHD",151.06)</f>
        <v>151.06</v>
      </c>
      <c r="H17" s="11">
        <f>AIRCRAFT!R7</f>
        <v>120.89</v>
      </c>
      <c r="J17" t="s">
        <v>103</v>
      </c>
      <c r="K17" s="51">
        <v>0.2</v>
      </c>
      <c r="L17">
        <f t="shared" si="11"/>
        <v>24.178000000000001</v>
      </c>
      <c r="M17">
        <f t="shared" si="12"/>
        <v>145.06800000000001</v>
      </c>
      <c r="P17" t="s">
        <v>76</v>
      </c>
      <c r="Q17" t="s">
        <v>58</v>
      </c>
      <c r="R17">
        <f>+'Surf input info'!$C$12</f>
        <v>1</v>
      </c>
      <c r="S17">
        <f t="shared" si="13"/>
        <v>120.89</v>
      </c>
      <c r="T17">
        <f t="shared" si="14"/>
        <v>24.18</v>
      </c>
      <c r="U17">
        <f t="shared" si="15"/>
        <v>145.07</v>
      </c>
    </row>
    <row r="18" spans="1:21">
      <c r="A18" t="s">
        <v>52</v>
      </c>
      <c r="B18">
        <f>+'Surf input info'!$B$3</f>
        <v>81014812</v>
      </c>
      <c r="C18" s="8">
        <f>+'Surf input info'!$B$11</f>
        <v>44936</v>
      </c>
      <c r="E18" t="s">
        <v>56</v>
      </c>
      <c r="F18" t="str">
        <f>CONCATENATE("GLA WEIGHT CHGS"," ",TEXT(AIRCRAFT!A8,"DD/MM/YY")," ",AIRCRAFT!B8," ",AIRCRAFT!E8,"-",AIRCRAFT!F8)</f>
        <v>GLA WEIGHT CHGS 04/01/23 EI3623 GLA-BHD</v>
      </c>
      <c r="G18">
        <f>IF(AIRCRAFT!F8="BHD",151.06)</f>
        <v>151.06</v>
      </c>
      <c r="H18" s="11">
        <f>AIRCRAFT!R8</f>
        <v>120.89</v>
      </c>
      <c r="J18" t="s">
        <v>103</v>
      </c>
      <c r="K18" s="51">
        <v>0.2</v>
      </c>
      <c r="L18">
        <f t="shared" si="11"/>
        <v>24.178000000000001</v>
      </c>
      <c r="M18">
        <f t="shared" si="12"/>
        <v>145.06800000000001</v>
      </c>
      <c r="P18" t="s">
        <v>76</v>
      </c>
      <c r="Q18" t="s">
        <v>58</v>
      </c>
      <c r="R18">
        <f>+'Surf input info'!$C$12</f>
        <v>1</v>
      </c>
      <c r="S18">
        <f t="shared" si="13"/>
        <v>120.89</v>
      </c>
      <c r="T18">
        <f t="shared" si="14"/>
        <v>24.18</v>
      </c>
      <c r="U18">
        <f t="shared" si="15"/>
        <v>145.07</v>
      </c>
    </row>
    <row r="19" spans="1:21">
      <c r="A19" t="s">
        <v>52</v>
      </c>
      <c r="B19">
        <f>+'Surf input info'!$B$3</f>
        <v>81014812</v>
      </c>
      <c r="C19" s="8">
        <f>+'Surf input info'!$B$11</f>
        <v>44936</v>
      </c>
      <c r="E19" t="s">
        <v>56</v>
      </c>
      <c r="F19" t="str">
        <f>CONCATENATE("GLA WEIGHT CHGS"," ",TEXT(AIRCRAFT!A9,"DD/MM/YY")," ",AIRCRAFT!B9," ",AIRCRAFT!E9,"-",AIRCRAFT!F9)</f>
        <v>GLA WEIGHT CHGS 04/01/23 EI3629 GLA-BHD</v>
      </c>
      <c r="G19">
        <f>IF(AIRCRAFT!F9="BHD",151.06)</f>
        <v>151.06</v>
      </c>
      <c r="H19" s="11">
        <f>AIRCRAFT!R9</f>
        <v>120.89</v>
      </c>
      <c r="J19" t="s">
        <v>103</v>
      </c>
      <c r="K19" s="51">
        <v>0.2</v>
      </c>
      <c r="L19">
        <f t="shared" si="11"/>
        <v>24.178000000000001</v>
      </c>
      <c r="M19">
        <f t="shared" si="12"/>
        <v>145.06800000000001</v>
      </c>
      <c r="P19" t="s">
        <v>76</v>
      </c>
      <c r="Q19" t="s">
        <v>58</v>
      </c>
      <c r="R19">
        <f>+'Surf input info'!$C$12</f>
        <v>1</v>
      </c>
      <c r="S19">
        <f t="shared" si="13"/>
        <v>120.89</v>
      </c>
      <c r="T19">
        <f t="shared" si="14"/>
        <v>24.18</v>
      </c>
      <c r="U19">
        <f t="shared" si="15"/>
        <v>145.07</v>
      </c>
    </row>
    <row r="20" spans="1:21">
      <c r="A20" t="s">
        <v>52</v>
      </c>
      <c r="B20">
        <f>+'Surf input info'!$B$3</f>
        <v>81014812</v>
      </c>
      <c r="C20" s="8">
        <f>+'Surf input info'!$B$11</f>
        <v>44936</v>
      </c>
      <c r="E20" t="s">
        <v>56</v>
      </c>
      <c r="F20" t="str">
        <f>CONCATENATE("GLA WEIGHT CHGS"," ",TEXT(AIRCRAFT!A10,"DD/MM/YY")," ",AIRCRAFT!B10," ",AIRCRAFT!E10,"-",AIRCRAFT!F10)</f>
        <v>GLA WEIGHT CHGS 05/01/23 EI3623 GLA-BHD</v>
      </c>
      <c r="G20">
        <f>IF(AIRCRAFT!F10="BHD",151.06)</f>
        <v>151.06</v>
      </c>
      <c r="H20" s="11">
        <f>AIRCRAFT!R10</f>
        <v>120.89</v>
      </c>
      <c r="J20" t="s">
        <v>103</v>
      </c>
      <c r="K20" s="51">
        <v>0.2</v>
      </c>
      <c r="L20">
        <f t="shared" si="11"/>
        <v>24.178000000000001</v>
      </c>
      <c r="M20">
        <f t="shared" si="12"/>
        <v>145.06800000000001</v>
      </c>
      <c r="P20" t="s">
        <v>76</v>
      </c>
      <c r="Q20" t="s">
        <v>58</v>
      </c>
      <c r="R20">
        <f>+'Surf input info'!$C$12</f>
        <v>1</v>
      </c>
      <c r="S20">
        <f t="shared" si="13"/>
        <v>120.89</v>
      </c>
      <c r="T20">
        <f t="shared" si="14"/>
        <v>24.18</v>
      </c>
      <c r="U20">
        <f t="shared" si="15"/>
        <v>145.07</v>
      </c>
    </row>
    <row r="21" spans="1:21">
      <c r="A21" t="s">
        <v>52</v>
      </c>
      <c r="B21">
        <f>+'Surf input info'!$B$3</f>
        <v>81014812</v>
      </c>
      <c r="C21" s="8">
        <f>+'Surf input info'!$B$11</f>
        <v>44936</v>
      </c>
      <c r="E21" t="s">
        <v>56</v>
      </c>
      <c r="F21" t="str">
        <f>CONCATENATE("GLA WEIGHT CHGS"," ",TEXT(AIRCRAFT!A11,"DD/MM/YY")," ",AIRCRAFT!B11," ",AIRCRAFT!E11,"-",AIRCRAFT!F11)</f>
        <v>GLA WEIGHT CHGS 05/01/23 EI3629 GLA-BHD</v>
      </c>
      <c r="G21">
        <f>IF(AIRCRAFT!F11="BHD",151.06)</f>
        <v>151.06</v>
      </c>
      <c r="H21" s="11">
        <f>AIRCRAFT!R11</f>
        <v>120.89</v>
      </c>
      <c r="J21" t="s">
        <v>103</v>
      </c>
      <c r="K21" s="51">
        <v>0.2</v>
      </c>
      <c r="L21">
        <f t="shared" si="11"/>
        <v>24.178000000000001</v>
      </c>
      <c r="M21">
        <f t="shared" si="12"/>
        <v>145.06800000000001</v>
      </c>
      <c r="P21" t="s">
        <v>76</v>
      </c>
      <c r="Q21" t="s">
        <v>58</v>
      </c>
      <c r="R21">
        <f>+'Surf input info'!$C$12</f>
        <v>1</v>
      </c>
      <c r="S21">
        <f t="shared" si="13"/>
        <v>120.89</v>
      </c>
      <c r="T21">
        <f t="shared" si="14"/>
        <v>24.18</v>
      </c>
      <c r="U21">
        <f t="shared" si="15"/>
        <v>145.07</v>
      </c>
    </row>
    <row r="22" spans="1:21">
      <c r="A22" t="s">
        <v>52</v>
      </c>
      <c r="B22">
        <f>+'Surf input info'!$B$3</f>
        <v>81014812</v>
      </c>
      <c r="C22" s="8">
        <f>+'Surf input info'!$B$11</f>
        <v>44936</v>
      </c>
      <c r="E22" t="s">
        <v>56</v>
      </c>
      <c r="F22" t="str">
        <f>CONCATENATE("GLA PRM CHGS"," ",TEXT(AIRCRAFT!A2,"DD/MM/YY")," ",AIRCRAFT!B2," ",AIRCRAFT!E2,"-",AIRCRAFT!F2)</f>
        <v>GLA PRM CHGS 01/01/23 EI3623 GLA-BHD</v>
      </c>
      <c r="G22">
        <f>IF(AIRCRAFT!F2="BHD",118.06)</f>
        <v>118.06</v>
      </c>
      <c r="H22" s="11">
        <f>AIRCRAFT!W2</f>
        <v>42.230000000000004</v>
      </c>
      <c r="J22" t="s">
        <v>103</v>
      </c>
      <c r="K22" s="51">
        <v>0.2</v>
      </c>
      <c r="L22">
        <f t="shared" si="11"/>
        <v>8.4460000000000015</v>
      </c>
      <c r="M22">
        <f t="shared" si="12"/>
        <v>50.676000000000002</v>
      </c>
      <c r="P22" t="s">
        <v>76</v>
      </c>
      <c r="Q22" t="s">
        <v>58</v>
      </c>
      <c r="R22">
        <f>+'Surf input info'!$C$12</f>
        <v>1</v>
      </c>
      <c r="S22">
        <f t="shared" si="13"/>
        <v>42.23</v>
      </c>
      <c r="T22">
        <f t="shared" si="14"/>
        <v>8.4499999999999993</v>
      </c>
      <c r="U22">
        <f t="shared" si="15"/>
        <v>50.68</v>
      </c>
    </row>
    <row r="23" spans="1:21">
      <c r="A23" t="s">
        <v>52</v>
      </c>
      <c r="B23">
        <f>+'Surf input info'!$B$3</f>
        <v>81014812</v>
      </c>
      <c r="C23" s="8">
        <f>+'Surf input info'!$B$11</f>
        <v>44936</v>
      </c>
      <c r="E23" t="s">
        <v>56</v>
      </c>
      <c r="F23" t="str">
        <f>CONCATENATE("GLA PRM CHGS"," ",TEXT(AIRCRAFT!A3,"DD/MM/YY")," ",AIRCRAFT!B3," ",AIRCRAFT!E3,"-",AIRCRAFT!F3)</f>
        <v>GLA PRM CHGS 01/01/23 EI3629 GLA-BHD</v>
      </c>
      <c r="G23">
        <f>IF(AIRCRAFT!F3="BHD",118.06)</f>
        <v>118.06</v>
      </c>
      <c r="H23" s="11">
        <f>AIRCRAFT!W3</f>
        <v>22.66</v>
      </c>
      <c r="J23" t="s">
        <v>103</v>
      </c>
      <c r="K23" s="51">
        <v>0.2</v>
      </c>
      <c r="L23">
        <f t="shared" si="11"/>
        <v>4.532</v>
      </c>
      <c r="M23">
        <f t="shared" si="12"/>
        <v>27.192</v>
      </c>
      <c r="P23" t="s">
        <v>76</v>
      </c>
      <c r="Q23" t="s">
        <v>58</v>
      </c>
      <c r="R23">
        <f>+'Surf input info'!$C$12</f>
        <v>1</v>
      </c>
      <c r="S23">
        <f t="shared" si="13"/>
        <v>22.66</v>
      </c>
      <c r="T23">
        <f t="shared" si="14"/>
        <v>4.53</v>
      </c>
      <c r="U23">
        <f t="shared" si="15"/>
        <v>27.19</v>
      </c>
    </row>
    <row r="24" spans="1:21">
      <c r="A24" t="s">
        <v>52</v>
      </c>
      <c r="B24">
        <f>+'Surf input info'!$B$3</f>
        <v>81014812</v>
      </c>
      <c r="C24" s="8">
        <f>+'Surf input info'!$B$11</f>
        <v>44936</v>
      </c>
      <c r="E24" t="s">
        <v>56</v>
      </c>
      <c r="F24" t="str">
        <f>CONCATENATE("GLA PRM CHGS"," ",TEXT(AIRCRAFT!A4,"DD/MM/YY")," ",AIRCRAFT!B4," ",AIRCRAFT!E4,"-",AIRCRAFT!F4)</f>
        <v>GLA PRM CHGS 02/01/23 EI3623 GLA-BHD</v>
      </c>
      <c r="G24">
        <f>IF(AIRCRAFT!F4="BHD",118.06)</f>
        <v>118.06</v>
      </c>
      <c r="H24" s="11">
        <f>AIRCRAFT!W4</f>
        <v>30.900000000000002</v>
      </c>
      <c r="J24" t="s">
        <v>103</v>
      </c>
      <c r="K24" s="51">
        <v>0.2</v>
      </c>
      <c r="L24">
        <f t="shared" si="11"/>
        <v>6.1800000000000006</v>
      </c>
      <c r="M24">
        <f t="shared" si="12"/>
        <v>37.080000000000005</v>
      </c>
      <c r="P24" t="s">
        <v>76</v>
      </c>
      <c r="Q24" t="s">
        <v>58</v>
      </c>
      <c r="R24">
        <f>+'Surf input info'!$C$12</f>
        <v>1</v>
      </c>
      <c r="S24">
        <f t="shared" si="13"/>
        <v>30.9</v>
      </c>
      <c r="T24">
        <f t="shared" si="14"/>
        <v>6.18</v>
      </c>
      <c r="U24">
        <f t="shared" si="15"/>
        <v>37.08</v>
      </c>
    </row>
    <row r="25" spans="1:21">
      <c r="A25" t="s">
        <v>52</v>
      </c>
      <c r="B25">
        <f>+'Surf input info'!$B$3</f>
        <v>81014812</v>
      </c>
      <c r="C25" s="8">
        <f>+'Surf input info'!$B$11</f>
        <v>44936</v>
      </c>
      <c r="E25" t="s">
        <v>56</v>
      </c>
      <c r="F25" t="str">
        <f>CONCATENATE("GLA PRM CHGS"," ",TEXT(AIRCRAFT!A5,"DD/MM/YY")," ",AIRCRAFT!B5," ",AIRCRAFT!E5,"-",AIRCRAFT!F5)</f>
        <v>GLA PRM CHGS 02/01/23 EI3629 GLA-BHD</v>
      </c>
      <c r="G25">
        <f>IF(AIRCRAFT!F5="BHD",118.06)</f>
        <v>118.06</v>
      </c>
      <c r="H25" s="11">
        <f>AIRCRAFT!W5</f>
        <v>70.040000000000006</v>
      </c>
      <c r="J25" t="s">
        <v>103</v>
      </c>
      <c r="K25" s="51">
        <v>0.2</v>
      </c>
      <c r="L25">
        <f t="shared" si="11"/>
        <v>14.008000000000003</v>
      </c>
      <c r="M25">
        <f t="shared" si="12"/>
        <v>84.048000000000002</v>
      </c>
      <c r="P25" t="s">
        <v>76</v>
      </c>
      <c r="Q25" t="s">
        <v>58</v>
      </c>
      <c r="R25">
        <f>+'Surf input info'!$C$12</f>
        <v>1</v>
      </c>
      <c r="S25">
        <f t="shared" si="13"/>
        <v>70.040000000000006</v>
      </c>
      <c r="T25">
        <f t="shared" si="14"/>
        <v>14.01</v>
      </c>
      <c r="U25">
        <f t="shared" si="15"/>
        <v>84.05</v>
      </c>
    </row>
    <row r="26" spans="1:21">
      <c r="A26" t="s">
        <v>52</v>
      </c>
      <c r="B26">
        <f>+'Surf input info'!$B$3</f>
        <v>81014812</v>
      </c>
      <c r="C26" s="8">
        <f>+'Surf input info'!$B$11</f>
        <v>44936</v>
      </c>
      <c r="E26" t="s">
        <v>56</v>
      </c>
      <c r="F26" t="str">
        <f>CONCATENATE("GLA PRM CHGS"," ",TEXT(AIRCRAFT!A6,"DD/MM/YY")," ",AIRCRAFT!B6," ",AIRCRAFT!E6,"-",AIRCRAFT!F6)</f>
        <v>GLA PRM CHGS 03/01/23 EI3623 GLA-BHD</v>
      </c>
      <c r="G26">
        <f>IF(AIRCRAFT!F6="BHD",118.06)</f>
        <v>118.06</v>
      </c>
      <c r="H26" s="11">
        <f>AIRCRAFT!W6</f>
        <v>61.800000000000004</v>
      </c>
      <c r="J26" t="s">
        <v>103</v>
      </c>
      <c r="K26" s="51">
        <v>0.2</v>
      </c>
      <c r="L26">
        <f t="shared" si="11"/>
        <v>12.360000000000001</v>
      </c>
      <c r="M26">
        <f t="shared" si="12"/>
        <v>74.160000000000011</v>
      </c>
      <c r="P26" t="s">
        <v>76</v>
      </c>
      <c r="Q26" t="s">
        <v>58</v>
      </c>
      <c r="R26">
        <f>+'Surf input info'!$C$12</f>
        <v>1</v>
      </c>
      <c r="S26">
        <f t="shared" si="13"/>
        <v>61.8</v>
      </c>
      <c r="T26">
        <f t="shared" si="14"/>
        <v>12.36</v>
      </c>
      <c r="U26">
        <f t="shared" si="15"/>
        <v>74.16</v>
      </c>
    </row>
    <row r="27" spans="1:21">
      <c r="A27" t="s">
        <v>52</v>
      </c>
      <c r="B27">
        <f>+'Surf input info'!$B$3</f>
        <v>81014812</v>
      </c>
      <c r="C27" s="8">
        <f>+'Surf input info'!$B$11</f>
        <v>44936</v>
      </c>
      <c r="E27" t="s">
        <v>56</v>
      </c>
      <c r="F27" t="str">
        <f>CONCATENATE("GLA PRM CHGS"," ",TEXT(AIRCRAFT!A7,"DD/MM/YY")," ",AIRCRAFT!B7," ",AIRCRAFT!E7,"-",AIRCRAFT!F7)</f>
        <v>GLA PRM CHGS 03/01/23 EI3629 GLA-BHD</v>
      </c>
      <c r="G27">
        <f>IF(AIRCRAFT!F7="BHD",118.06)</f>
        <v>118.06</v>
      </c>
      <c r="H27" s="11">
        <f>AIRCRAFT!W7</f>
        <v>69.010000000000005</v>
      </c>
      <c r="J27" t="s">
        <v>103</v>
      </c>
      <c r="K27" s="51">
        <v>0.2</v>
      </c>
      <c r="L27">
        <f t="shared" si="11"/>
        <v>13.802000000000001</v>
      </c>
      <c r="M27">
        <f t="shared" si="12"/>
        <v>82.812000000000012</v>
      </c>
      <c r="P27" t="s">
        <v>76</v>
      </c>
      <c r="Q27" t="s">
        <v>58</v>
      </c>
      <c r="R27">
        <f>+'Surf input info'!$C$12</f>
        <v>1</v>
      </c>
      <c r="S27">
        <f t="shared" si="13"/>
        <v>69.010000000000005</v>
      </c>
      <c r="T27">
        <f t="shared" si="14"/>
        <v>13.8</v>
      </c>
      <c r="U27">
        <f t="shared" si="15"/>
        <v>82.81</v>
      </c>
    </row>
    <row r="28" spans="1:21">
      <c r="A28" t="s">
        <v>52</v>
      </c>
      <c r="B28">
        <f>+'Surf input info'!$B$3</f>
        <v>81014812</v>
      </c>
      <c r="C28" s="8">
        <f>+'Surf input info'!$B$11</f>
        <v>44936</v>
      </c>
      <c r="E28" t="s">
        <v>56</v>
      </c>
      <c r="F28" t="str">
        <f>CONCATENATE("GLA PRM CHGS"," ",TEXT(AIRCRAFT!A8,"DD/MM/YY")," ",AIRCRAFT!B8," ",AIRCRAFT!E8,"-",AIRCRAFT!F8)</f>
        <v>GLA PRM CHGS 04/01/23 EI3623 GLA-BHD</v>
      </c>
      <c r="G28">
        <f>IF(AIRCRAFT!F8="BHD",118.06)</f>
        <v>118.06</v>
      </c>
      <c r="H28" s="11">
        <f>AIRCRAFT!W8</f>
        <v>36.050000000000004</v>
      </c>
      <c r="J28" t="s">
        <v>103</v>
      </c>
      <c r="K28" s="51">
        <v>0.2</v>
      </c>
      <c r="L28">
        <f t="shared" si="11"/>
        <v>7.2100000000000009</v>
      </c>
      <c r="M28">
        <f t="shared" si="12"/>
        <v>43.260000000000005</v>
      </c>
      <c r="P28" t="s">
        <v>76</v>
      </c>
      <c r="Q28" t="s">
        <v>58</v>
      </c>
      <c r="R28">
        <f>+'Surf input info'!$C$12</f>
        <v>1</v>
      </c>
      <c r="S28">
        <f t="shared" si="13"/>
        <v>36.049999999999997</v>
      </c>
      <c r="T28">
        <f t="shared" si="14"/>
        <v>7.21</v>
      </c>
      <c r="U28">
        <f t="shared" si="15"/>
        <v>43.26</v>
      </c>
    </row>
    <row r="29" spans="1:21">
      <c r="A29" t="s">
        <v>52</v>
      </c>
      <c r="B29">
        <f>+'Surf input info'!$B$3</f>
        <v>81014812</v>
      </c>
      <c r="C29" s="8">
        <f>+'Surf input info'!$B$11</f>
        <v>44936</v>
      </c>
      <c r="E29" t="s">
        <v>56</v>
      </c>
      <c r="F29" t="str">
        <f>CONCATENATE("GLA PRM CHGS"," ",TEXT(AIRCRAFT!A9,"DD/MM/YY")," ",AIRCRAFT!B9," ",AIRCRAFT!E9,"-",AIRCRAFT!F9)</f>
        <v>GLA PRM CHGS 04/01/23 EI3629 GLA-BHD</v>
      </c>
      <c r="G29">
        <f>IF(AIRCRAFT!F9="BHD",118.06)</f>
        <v>118.06</v>
      </c>
      <c r="H29" s="11">
        <f>AIRCRAFT!W9</f>
        <v>24.72</v>
      </c>
      <c r="J29" t="s">
        <v>103</v>
      </c>
      <c r="K29" s="51">
        <v>0.2</v>
      </c>
      <c r="L29">
        <f t="shared" si="11"/>
        <v>4.944</v>
      </c>
      <c r="M29">
        <f t="shared" si="12"/>
        <v>29.663999999999998</v>
      </c>
      <c r="P29" t="s">
        <v>76</v>
      </c>
      <c r="Q29" t="s">
        <v>58</v>
      </c>
      <c r="R29">
        <f>+'Surf input info'!$C$12</f>
        <v>1</v>
      </c>
      <c r="S29">
        <f t="shared" si="13"/>
        <v>24.72</v>
      </c>
      <c r="T29">
        <f t="shared" si="14"/>
        <v>4.9400000000000004</v>
      </c>
      <c r="U29">
        <f t="shared" si="15"/>
        <v>29.66</v>
      </c>
    </row>
    <row r="30" spans="1:21">
      <c r="A30" t="s">
        <v>52</v>
      </c>
      <c r="B30">
        <f>+'Surf input info'!$B$3</f>
        <v>81014812</v>
      </c>
      <c r="C30" s="8">
        <f>+'Surf input info'!$B$11</f>
        <v>44936</v>
      </c>
      <c r="E30" t="s">
        <v>56</v>
      </c>
      <c r="F30" t="str">
        <f>CONCATENATE("GLA PRM CHGS"," ",TEXT(AIRCRAFT!A10,"DD/MM/YY")," ",AIRCRAFT!B10," ",AIRCRAFT!E10,"-",AIRCRAFT!F10)</f>
        <v>GLA PRM CHGS 05/01/23 EI3623 GLA-BHD</v>
      </c>
      <c r="G30">
        <f>IF(AIRCRAFT!F10="BHD",118.06)</f>
        <v>118.06</v>
      </c>
      <c r="H30" s="11">
        <f>AIRCRAFT!W10</f>
        <v>15.450000000000001</v>
      </c>
      <c r="J30" t="s">
        <v>103</v>
      </c>
      <c r="K30" s="51">
        <v>0.2</v>
      </c>
      <c r="L30">
        <f t="shared" si="11"/>
        <v>3.0900000000000003</v>
      </c>
      <c r="M30">
        <f t="shared" si="12"/>
        <v>18.540000000000003</v>
      </c>
      <c r="P30" t="s">
        <v>76</v>
      </c>
      <c r="Q30" t="s">
        <v>58</v>
      </c>
      <c r="R30">
        <f>+'Surf input info'!$C$12</f>
        <v>1</v>
      </c>
      <c r="S30">
        <f t="shared" si="13"/>
        <v>15.45</v>
      </c>
      <c r="T30">
        <f t="shared" si="14"/>
        <v>3.09</v>
      </c>
      <c r="U30">
        <f t="shared" si="15"/>
        <v>18.54</v>
      </c>
    </row>
    <row r="31" spans="1:21">
      <c r="A31" t="s">
        <v>52</v>
      </c>
      <c r="B31">
        <f>+'Surf input info'!$B$3</f>
        <v>81014812</v>
      </c>
      <c r="C31" s="8">
        <f>+'Surf input info'!$B$11</f>
        <v>44936</v>
      </c>
      <c r="E31" t="s">
        <v>56</v>
      </c>
      <c r="F31" t="str">
        <f>CONCATENATE("GLA PRM CHGS"," ",TEXT(AIRCRAFT!A11,"DD/MM/YY")," ",AIRCRAFT!B11," ",AIRCRAFT!E11,"-",AIRCRAFT!F11)</f>
        <v>GLA PRM CHGS 05/01/23 EI3629 GLA-BHD</v>
      </c>
      <c r="G31">
        <f>IF(AIRCRAFT!F11="BHD",118.06)</f>
        <v>118.06</v>
      </c>
      <c r="H31" s="11">
        <f>AIRCRAFT!W11</f>
        <v>17.510000000000002</v>
      </c>
      <c r="J31" t="s">
        <v>103</v>
      </c>
      <c r="K31" s="51">
        <v>0.2</v>
      </c>
      <c r="L31">
        <f t="shared" si="11"/>
        <v>3.5020000000000007</v>
      </c>
      <c r="M31">
        <f t="shared" si="12"/>
        <v>21.012</v>
      </c>
      <c r="P31" t="s">
        <v>76</v>
      </c>
      <c r="Q31" t="s">
        <v>58</v>
      </c>
      <c r="R31">
        <f>+'Surf input info'!$C$12</f>
        <v>1</v>
      </c>
      <c r="S31">
        <f t="shared" si="13"/>
        <v>17.510000000000002</v>
      </c>
      <c r="T31">
        <f t="shared" si="14"/>
        <v>3.5</v>
      </c>
      <c r="U31">
        <f t="shared" si="15"/>
        <v>21.01</v>
      </c>
    </row>
  </sheetData>
  <autoFilter ref="A1:AK31" xr:uid="{E03288FD-B56F-4FF0-B86F-4336BBBCAEC8}"/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EBF1-D50F-4DFF-9E25-C91702BBECCD}">
  <sheetPr>
    <tabColor rgb="FF92D050"/>
  </sheetPr>
  <dimension ref="A1:AK10"/>
  <sheetViews>
    <sheetView workbookViewId="0">
      <selection activeCell="H2" sqref="H2:H10"/>
    </sheetView>
  </sheetViews>
  <sheetFormatPr defaultRowHeight="15"/>
  <cols>
    <col min="2" max="2" width="18" customWidth="1"/>
    <col min="3" max="3" width="10.5703125" customWidth="1"/>
    <col min="6" max="6" width="53.42578125" bestFit="1" customWidth="1"/>
  </cols>
  <sheetData>
    <row r="1" spans="1:37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</row>
    <row r="2" spans="1:37">
      <c r="A2" t="s">
        <v>52</v>
      </c>
      <c r="B2">
        <f>'Surf input info'!$B$23</f>
        <v>81014813</v>
      </c>
      <c r="C2" s="8">
        <f>'Surf input info'!B24</f>
        <v>44936</v>
      </c>
      <c r="E2" t="s">
        <v>56</v>
      </c>
      <c r="F2" t="str">
        <f>CONCATENATE("GLA CAA SECURITY FEES"," ",TEXT('CAA SECURITY'!A2,"DD/MM/YY"), " ",'CAA SECURITY'!B2, " ", 'CAA SECURITY'!E2,"-",'CAA SECURITY'!F2)</f>
        <v>GLA CAA SECURITY FEES 01/01/23 EI3623 GLA-BHD</v>
      </c>
      <c r="G2" t="str">
        <f>IF(OR('CAA SECURITY'!E2="BHD",'CAA SECURITY'!F2="BHD"),"123.06")</f>
        <v>123.06</v>
      </c>
      <c r="H2" s="11">
        <f>ROUND('CAA SECURITY'!Q2,2)</f>
        <v>2.5</v>
      </c>
      <c r="J2" t="s">
        <v>57</v>
      </c>
      <c r="K2">
        <v>0</v>
      </c>
      <c r="L2">
        <v>0</v>
      </c>
      <c r="M2" s="26">
        <f>+H2+L2</f>
        <v>2.5</v>
      </c>
      <c r="P2" t="s">
        <v>76</v>
      </c>
      <c r="Q2" t="s">
        <v>58</v>
      </c>
      <c r="R2">
        <f>+'Surf input info'!$C$12</f>
        <v>1</v>
      </c>
      <c r="S2" s="26">
        <f>ROUND(H2*R2,2)</f>
        <v>2.5</v>
      </c>
      <c r="T2">
        <f>ROUND(L2*R2,2)</f>
        <v>0</v>
      </c>
      <c r="U2" s="26">
        <f>S2</f>
        <v>2.5</v>
      </c>
    </row>
    <row r="3" spans="1:37">
      <c r="A3" t="s">
        <v>52</v>
      </c>
      <c r="B3">
        <f>'Surf input info'!$B$23</f>
        <v>81014813</v>
      </c>
      <c r="C3" s="8">
        <f>+'Surf input info'!$B$11</f>
        <v>44936</v>
      </c>
      <c r="E3" t="s">
        <v>56</v>
      </c>
      <c r="F3" t="str">
        <f>CONCATENATE("GLA CAA SECURITY FEES"," ",TEXT('CAA SECURITY'!A3,"DD/MM/YY"), " ",'CAA SECURITY'!B3, " ", 'CAA SECURITY'!E3,"-",'CAA SECURITY'!F3)</f>
        <v>GLA CAA SECURITY FEES 01/01/23 EI3629 GLA-BHD</v>
      </c>
      <c r="G3" t="str">
        <f>IF(OR('CAA SECURITY'!E3="BHD",'CAA SECURITY'!F3="BHD"),"123.06")</f>
        <v>123.06</v>
      </c>
      <c r="H3" s="11">
        <f>ROUND('CAA SECURITY'!Q3,2)</f>
        <v>1.34</v>
      </c>
      <c r="J3" t="s">
        <v>57</v>
      </c>
      <c r="K3">
        <v>0</v>
      </c>
      <c r="L3">
        <v>0</v>
      </c>
      <c r="M3" s="26">
        <f t="shared" ref="M3:M10" si="0">+H3+L3</f>
        <v>1.34</v>
      </c>
      <c r="P3" t="s">
        <v>76</v>
      </c>
      <c r="Q3" t="s">
        <v>58</v>
      </c>
      <c r="R3">
        <f>+'Surf input info'!$C$12</f>
        <v>1</v>
      </c>
      <c r="S3" s="26">
        <f t="shared" ref="S3:S10" si="1">ROUND(H3*R3,2)</f>
        <v>1.34</v>
      </c>
      <c r="T3">
        <f t="shared" ref="T3:T10" si="2">ROUND(L3*R3,2)</f>
        <v>0</v>
      </c>
      <c r="U3" s="26">
        <f t="shared" ref="U3:U10" si="3">S3</f>
        <v>1.34</v>
      </c>
    </row>
    <row r="4" spans="1:37">
      <c r="A4" t="s">
        <v>52</v>
      </c>
      <c r="B4">
        <f>'Surf input info'!$B$23</f>
        <v>81014813</v>
      </c>
      <c r="C4" s="8">
        <f>+'Surf input info'!$B$11</f>
        <v>44936</v>
      </c>
      <c r="E4" t="s">
        <v>56</v>
      </c>
      <c r="F4" t="str">
        <f>CONCATENATE("GLA CAA SECURITY FEES"," ",TEXT('CAA SECURITY'!A4,"DD/MM/YY"), " ",'CAA SECURITY'!B4, " ", 'CAA SECURITY'!E4,"-",'CAA SECURITY'!F4)</f>
        <v>GLA CAA SECURITY FEES 02/01/23 EI3623 GLA-BHD</v>
      </c>
      <c r="G4" t="str">
        <f>IF(OR('CAA SECURITY'!E4="BHD",'CAA SECURITY'!F4="BHD"),"123.06")</f>
        <v>123.06</v>
      </c>
      <c r="H4" s="11">
        <f>ROUND('CAA SECURITY'!Q4,2)</f>
        <v>1.83</v>
      </c>
      <c r="J4" t="s">
        <v>57</v>
      </c>
      <c r="K4">
        <v>0</v>
      </c>
      <c r="L4">
        <v>0</v>
      </c>
      <c r="M4" s="26">
        <f t="shared" si="0"/>
        <v>1.83</v>
      </c>
      <c r="P4" t="s">
        <v>76</v>
      </c>
      <c r="Q4" t="s">
        <v>58</v>
      </c>
      <c r="R4">
        <f>+'Surf input info'!$C$12</f>
        <v>1</v>
      </c>
      <c r="S4" s="26">
        <f t="shared" si="1"/>
        <v>1.83</v>
      </c>
      <c r="T4">
        <f t="shared" si="2"/>
        <v>0</v>
      </c>
      <c r="U4" s="26">
        <f t="shared" si="3"/>
        <v>1.83</v>
      </c>
    </row>
    <row r="5" spans="1:37">
      <c r="A5" t="s">
        <v>52</v>
      </c>
      <c r="B5">
        <f>'Surf input info'!$B$23</f>
        <v>81014813</v>
      </c>
      <c r="C5" s="8">
        <f>+'Surf input info'!$B$11</f>
        <v>44936</v>
      </c>
      <c r="E5" t="s">
        <v>56</v>
      </c>
      <c r="F5" t="str">
        <f>CONCATENATE("GLA CAA SECURITY FEES"," ",TEXT('CAA SECURITY'!A5,"DD/MM/YY"), " ",'CAA SECURITY'!B5, " ", 'CAA SECURITY'!E5,"-",'CAA SECURITY'!F5)</f>
        <v>GLA CAA SECURITY FEES 02/01/23 EI3629 GLA-BHD</v>
      </c>
      <c r="G5" t="str">
        <f>IF(OR('CAA SECURITY'!E5="BHD",'CAA SECURITY'!F5="BHD"),"123.06")</f>
        <v>123.06</v>
      </c>
      <c r="H5" s="11">
        <f>ROUND('CAA SECURITY'!Q5,2)</f>
        <v>4.1500000000000004</v>
      </c>
      <c r="J5" t="s">
        <v>57</v>
      </c>
      <c r="K5">
        <v>0</v>
      </c>
      <c r="L5">
        <v>0</v>
      </c>
      <c r="M5" s="26">
        <f t="shared" si="0"/>
        <v>4.1500000000000004</v>
      </c>
      <c r="P5" t="s">
        <v>76</v>
      </c>
      <c r="Q5" t="s">
        <v>58</v>
      </c>
      <c r="R5">
        <f>+'Surf input info'!$C$12</f>
        <v>1</v>
      </c>
      <c r="S5" s="26">
        <f>ROUND(H5*R5,2)</f>
        <v>4.1500000000000004</v>
      </c>
      <c r="T5">
        <f t="shared" si="2"/>
        <v>0</v>
      </c>
      <c r="U5" s="26">
        <f t="shared" si="3"/>
        <v>4.1500000000000004</v>
      </c>
    </row>
    <row r="6" spans="1:37">
      <c r="A6" t="s">
        <v>52</v>
      </c>
      <c r="B6">
        <f>'Surf input info'!$B$23</f>
        <v>81014813</v>
      </c>
      <c r="C6" s="8">
        <f>+'Surf input info'!$B$11</f>
        <v>44936</v>
      </c>
      <c r="E6" t="s">
        <v>56</v>
      </c>
      <c r="F6" t="str">
        <f>CONCATENATE("GLA CAA SECURITY FEES"," ",TEXT('CAA SECURITY'!A6,"DD/MM/YY"), " ",'CAA SECURITY'!B6, " ", 'CAA SECURITY'!E6,"-",'CAA SECURITY'!F6)</f>
        <v>GLA CAA SECURITY FEES 03/01/23 EI3623 GLA-BHD</v>
      </c>
      <c r="G6" t="str">
        <f>IF(OR('CAA SECURITY'!E6="BHD",'CAA SECURITY'!F6="BHD"),"123.06")</f>
        <v>123.06</v>
      </c>
      <c r="H6" s="11">
        <f>ROUND('CAA SECURITY'!Q6,2)</f>
        <v>3.66</v>
      </c>
      <c r="J6" t="s">
        <v>57</v>
      </c>
      <c r="K6">
        <v>0</v>
      </c>
      <c r="L6">
        <v>0</v>
      </c>
      <c r="M6" s="26">
        <f t="shared" si="0"/>
        <v>3.66</v>
      </c>
      <c r="P6" t="s">
        <v>76</v>
      </c>
      <c r="Q6" t="s">
        <v>58</v>
      </c>
      <c r="R6">
        <f>+'Surf input info'!$C$12</f>
        <v>1</v>
      </c>
      <c r="S6" s="26">
        <f>ROUND(H6*R6,2)</f>
        <v>3.66</v>
      </c>
      <c r="T6">
        <f t="shared" si="2"/>
        <v>0</v>
      </c>
      <c r="U6" s="26">
        <f t="shared" si="3"/>
        <v>3.66</v>
      </c>
    </row>
    <row r="7" spans="1:37">
      <c r="A7" t="s">
        <v>52</v>
      </c>
      <c r="B7">
        <f>'Surf input info'!$B$23</f>
        <v>81014813</v>
      </c>
      <c r="C7" s="8">
        <f>+'Surf input info'!$B$11</f>
        <v>44936</v>
      </c>
      <c r="E7" t="s">
        <v>56</v>
      </c>
      <c r="F7" t="str">
        <f>CONCATENATE("GLA CAA SECURITY FEES"," ",TEXT('CAA SECURITY'!A7,"DD/MM/YY"), " ",'CAA SECURITY'!B7, " ", 'CAA SECURITY'!E7,"-",'CAA SECURITY'!F7)</f>
        <v>GLA CAA SECURITY FEES 03/01/23 EI3629 GLA-BHD</v>
      </c>
      <c r="G7" t="str">
        <f>IF(OR('CAA SECURITY'!E7="BHD",'CAA SECURITY'!F7="BHD"),"123.06")</f>
        <v>123.06</v>
      </c>
      <c r="H7" s="11">
        <f>ROUND('CAA SECURITY'!Q7,2)</f>
        <v>4.09</v>
      </c>
      <c r="J7" t="s">
        <v>57</v>
      </c>
      <c r="K7">
        <v>0</v>
      </c>
      <c r="L7">
        <v>0</v>
      </c>
      <c r="M7" s="26">
        <f t="shared" si="0"/>
        <v>4.09</v>
      </c>
      <c r="P7" t="s">
        <v>76</v>
      </c>
      <c r="Q7" t="s">
        <v>58</v>
      </c>
      <c r="R7">
        <f>+'Surf input info'!$C$12</f>
        <v>1</v>
      </c>
      <c r="S7" s="26">
        <f>ROUND(H7*R7,2)</f>
        <v>4.09</v>
      </c>
      <c r="T7">
        <f t="shared" si="2"/>
        <v>0</v>
      </c>
      <c r="U7" s="26">
        <f t="shared" si="3"/>
        <v>4.09</v>
      </c>
    </row>
    <row r="8" spans="1:37">
      <c r="A8" t="s">
        <v>52</v>
      </c>
      <c r="B8">
        <f>'Surf input info'!$B$23</f>
        <v>81014813</v>
      </c>
      <c r="C8" s="8">
        <f>+'Surf input info'!$B$11</f>
        <v>44936</v>
      </c>
      <c r="E8" t="s">
        <v>56</v>
      </c>
      <c r="F8" t="str">
        <f>CONCATENATE("GLA CAA SECURITY FEES"," ",TEXT('CAA SECURITY'!A8,"DD/MM/YY"), " ",'CAA SECURITY'!B8, " ", 'CAA SECURITY'!E8,"-",'CAA SECURITY'!F8)</f>
        <v>GLA CAA SECURITY FEES 04/01/23 EI3623 GLA-BHD</v>
      </c>
      <c r="G8" t="str">
        <f>IF(OR('CAA SECURITY'!E8="BHD",'CAA SECURITY'!F8="BHD"),"123.06")</f>
        <v>123.06</v>
      </c>
      <c r="H8" s="11">
        <f>ROUND('CAA SECURITY'!Q8,2)</f>
        <v>2.14</v>
      </c>
      <c r="J8" t="s">
        <v>57</v>
      </c>
      <c r="K8">
        <v>0</v>
      </c>
      <c r="L8">
        <v>0</v>
      </c>
      <c r="M8" s="26">
        <f t="shared" si="0"/>
        <v>2.14</v>
      </c>
      <c r="P8" t="s">
        <v>76</v>
      </c>
      <c r="Q8" t="s">
        <v>58</v>
      </c>
      <c r="R8">
        <f>+'Surf input info'!$C$12</f>
        <v>1</v>
      </c>
      <c r="S8" s="26">
        <f>ROUND(H8*R8,2)</f>
        <v>2.14</v>
      </c>
      <c r="T8">
        <f t="shared" si="2"/>
        <v>0</v>
      </c>
      <c r="U8" s="26">
        <f t="shared" si="3"/>
        <v>2.14</v>
      </c>
    </row>
    <row r="9" spans="1:37">
      <c r="A9" t="s">
        <v>52</v>
      </c>
      <c r="B9">
        <f>'Surf input info'!$B$23</f>
        <v>81014813</v>
      </c>
      <c r="C9" s="8">
        <f>+'Surf input info'!$B$11</f>
        <v>44936</v>
      </c>
      <c r="E9" t="s">
        <v>56</v>
      </c>
      <c r="F9" t="str">
        <f>CONCATENATE("GLA CAA SECURITY FEES"," ",TEXT('CAA SECURITY'!A9,"DD/MM/YY"), " ",'CAA SECURITY'!B9, " ", 'CAA SECURITY'!E9,"-",'CAA SECURITY'!F9)</f>
        <v>GLA CAA SECURITY FEES 04/01/23 EI3629 GLA-BHD</v>
      </c>
      <c r="G9" t="str">
        <f>IF(OR('CAA SECURITY'!E9="BHD",'CAA SECURITY'!F9="BHD"),"123.06")</f>
        <v>123.06</v>
      </c>
      <c r="H9" s="11">
        <f>ROUND('CAA SECURITY'!Q9,2)</f>
        <v>1.46</v>
      </c>
      <c r="J9" t="s">
        <v>57</v>
      </c>
      <c r="K9">
        <v>0</v>
      </c>
      <c r="L9">
        <v>0</v>
      </c>
      <c r="M9" s="26">
        <f t="shared" si="0"/>
        <v>1.46</v>
      </c>
      <c r="P9" t="s">
        <v>76</v>
      </c>
      <c r="Q9" t="s">
        <v>58</v>
      </c>
      <c r="R9">
        <f>+'Surf input info'!$C$12</f>
        <v>1</v>
      </c>
      <c r="S9" s="26">
        <f t="shared" si="1"/>
        <v>1.46</v>
      </c>
      <c r="T9">
        <f t="shared" si="2"/>
        <v>0</v>
      </c>
      <c r="U9" s="26">
        <f t="shared" si="3"/>
        <v>1.46</v>
      </c>
    </row>
    <row r="10" spans="1:37" ht="16.5" customHeight="1">
      <c r="A10" t="s">
        <v>52</v>
      </c>
      <c r="B10">
        <f>'Surf input info'!$B$23</f>
        <v>81014813</v>
      </c>
      <c r="C10" s="8">
        <f>+'Surf input info'!$B$11</f>
        <v>44936</v>
      </c>
      <c r="E10" t="s">
        <v>56</v>
      </c>
      <c r="F10" t="str">
        <f>CONCATENATE("GLA CAA SECURITY FEES"," ",TEXT('CAA SECURITY'!A10,"DD/MM/YY"), " ",'CAA SECURITY'!B10, " ", 'CAA SECURITY'!E10,"-",'CAA SECURITY'!F10)</f>
        <v>GLA CAA SECURITY FEES 05/01/23 EI3623 GLA-BHD</v>
      </c>
      <c r="G10" t="str">
        <f>IF(OR('CAA SECURITY'!E10="BHD",'CAA SECURITY'!F10="BHD"),"123.06")</f>
        <v>123.06</v>
      </c>
      <c r="H10" s="11">
        <f>ROUND('CAA SECURITY'!Q10,2)</f>
        <v>0.92</v>
      </c>
      <c r="J10" t="s">
        <v>57</v>
      </c>
      <c r="K10">
        <v>0</v>
      </c>
      <c r="L10">
        <v>0</v>
      </c>
      <c r="M10" s="26">
        <f t="shared" si="0"/>
        <v>0.92</v>
      </c>
      <c r="P10" t="s">
        <v>76</v>
      </c>
      <c r="Q10" t="s">
        <v>58</v>
      </c>
      <c r="R10">
        <f>+'Surf input info'!$C$12</f>
        <v>1</v>
      </c>
      <c r="S10" s="26">
        <f t="shared" si="1"/>
        <v>0.92</v>
      </c>
      <c r="T10">
        <f t="shared" si="2"/>
        <v>0</v>
      </c>
      <c r="U10" s="26">
        <f t="shared" si="3"/>
        <v>0.92</v>
      </c>
    </row>
  </sheetData>
  <autoFilter ref="A1:AK10" xr:uid="{16BBEBF1-D50F-4DFF-9E25-C91702BBECCD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8AAB-F8E4-48DA-9DA1-7B8557635864}">
  <dimension ref="A1:C25"/>
  <sheetViews>
    <sheetView workbookViewId="0">
      <selection activeCell="B10" sqref="B10"/>
    </sheetView>
  </sheetViews>
  <sheetFormatPr defaultRowHeight="15"/>
  <cols>
    <col min="1" max="1" width="17.28515625" bestFit="1" customWidth="1"/>
    <col min="2" max="2" width="10.5703125" bestFit="1" customWidth="1"/>
  </cols>
  <sheetData>
    <row r="1" spans="1:3">
      <c r="A1" s="17" t="s">
        <v>82</v>
      </c>
    </row>
    <row r="3" spans="1:3">
      <c r="A3" t="s">
        <v>53</v>
      </c>
      <c r="B3" s="18">
        <v>81014812</v>
      </c>
    </row>
    <row r="4" spans="1:3">
      <c r="A4" t="s">
        <v>54</v>
      </c>
      <c r="B4" s="8">
        <v>44936</v>
      </c>
    </row>
    <row r="5" spans="1:3">
      <c r="A5" t="s">
        <v>55</v>
      </c>
      <c r="B5">
        <v>1</v>
      </c>
      <c r="C5">
        <f>ROUND(1/B5,6)</f>
        <v>1</v>
      </c>
    </row>
    <row r="8" spans="1:3">
      <c r="A8" s="17" t="s">
        <v>75</v>
      </c>
    </row>
    <row r="10" spans="1:3">
      <c r="A10" t="s">
        <v>53</v>
      </c>
      <c r="B10" s="18">
        <v>81014811</v>
      </c>
    </row>
    <row r="11" spans="1:3">
      <c r="A11" t="s">
        <v>54</v>
      </c>
      <c r="B11" s="8">
        <f>B4</f>
        <v>44936</v>
      </c>
    </row>
    <row r="12" spans="1:3">
      <c r="A12" t="s">
        <v>55</v>
      </c>
      <c r="B12">
        <f>B5</f>
        <v>1</v>
      </c>
      <c r="C12">
        <f>ROUND(1/B12,6)</f>
        <v>1</v>
      </c>
    </row>
    <row r="15" spans="1:3">
      <c r="A15" s="17" t="s">
        <v>77</v>
      </c>
    </row>
    <row r="17" spans="1:3">
      <c r="A17" t="s">
        <v>53</v>
      </c>
      <c r="B17" s="18">
        <v>81014814</v>
      </c>
    </row>
    <row r="18" spans="1:3">
      <c r="A18" t="s">
        <v>54</v>
      </c>
      <c r="B18" s="8">
        <v>44754</v>
      </c>
    </row>
    <row r="19" spans="1:3">
      <c r="A19" t="s">
        <v>55</v>
      </c>
      <c r="B19">
        <f>B5</f>
        <v>1</v>
      </c>
      <c r="C19">
        <f>ROUND(1/B19,6)</f>
        <v>1</v>
      </c>
    </row>
    <row r="22" spans="1:3">
      <c r="A22" s="17" t="s">
        <v>81</v>
      </c>
    </row>
    <row r="23" spans="1:3">
      <c r="A23" t="s">
        <v>53</v>
      </c>
      <c r="B23" s="18">
        <v>81014813</v>
      </c>
    </row>
    <row r="24" spans="1:3">
      <c r="A24" t="s">
        <v>54</v>
      </c>
      <c r="B24" s="8">
        <f>B4</f>
        <v>44936</v>
      </c>
    </row>
    <row r="25" spans="1:3">
      <c r="A25" t="s">
        <v>55</v>
      </c>
      <c r="B25">
        <f>B5</f>
        <v>1</v>
      </c>
      <c r="C25">
        <f>ROUND(1/B25,6)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D749-AFDC-408C-A8A9-179C75EAB041}">
  <dimension ref="A1:N253"/>
  <sheetViews>
    <sheetView tabSelected="1" workbookViewId="0">
      <selection activeCell="I4" sqref="I4"/>
    </sheetView>
  </sheetViews>
  <sheetFormatPr defaultColWidth="8.85546875" defaultRowHeight="15"/>
  <cols>
    <col min="1" max="1" width="8.5703125" bestFit="1" customWidth="1"/>
    <col min="2" max="2" width="8" bestFit="1" customWidth="1"/>
    <col min="3" max="4" width="8.42578125" bestFit="1" customWidth="1"/>
    <col min="5" max="5" width="7.7109375" bestFit="1" customWidth="1"/>
    <col min="6" max="6" width="5.28515625" bestFit="1" customWidth="1"/>
    <col min="7" max="8" width="6.42578125" bestFit="1" customWidth="1"/>
    <col min="9" max="9" width="15.5703125" bestFit="1" customWidth="1"/>
    <col min="10" max="10" width="6.7109375" bestFit="1" customWidth="1"/>
    <col min="11" max="11" width="8" bestFit="1" customWidth="1"/>
    <col min="12" max="12" width="8.7109375" bestFit="1" customWidth="1"/>
    <col min="13" max="13" width="12.42578125" bestFit="1" customWidth="1"/>
    <col min="14" max="14" width="12.7109375" bestFit="1" customWidth="1"/>
  </cols>
  <sheetData>
    <row r="1" spans="1:14">
      <c r="A1" s="27" t="s">
        <v>1</v>
      </c>
      <c r="B1" s="27" t="s">
        <v>2</v>
      </c>
      <c r="C1" s="27" t="s">
        <v>3</v>
      </c>
      <c r="D1" s="27" t="s">
        <v>4</v>
      </c>
      <c r="E1" s="27" t="s">
        <v>5</v>
      </c>
      <c r="F1" s="27" t="s">
        <v>6</v>
      </c>
      <c r="G1" s="27" t="s">
        <v>7</v>
      </c>
      <c r="H1" s="27" t="s">
        <v>8</v>
      </c>
      <c r="I1" s="27" t="s">
        <v>9</v>
      </c>
      <c r="J1" s="27" t="s">
        <v>10</v>
      </c>
      <c r="K1" s="27" t="s">
        <v>11</v>
      </c>
      <c r="L1" s="27" t="s">
        <v>12</v>
      </c>
      <c r="M1" s="27" t="s">
        <v>13</v>
      </c>
      <c r="N1" s="27" t="s">
        <v>14</v>
      </c>
    </row>
    <row r="2" spans="1:14">
      <c r="A2" s="1">
        <v>44927.520833333299</v>
      </c>
      <c r="B2" s="2" t="s">
        <v>96</v>
      </c>
      <c r="C2" s="2" t="s">
        <v>0</v>
      </c>
      <c r="D2" s="2" t="s">
        <v>105</v>
      </c>
      <c r="E2" s="2" t="s">
        <v>98</v>
      </c>
      <c r="F2" s="2" t="s">
        <v>60</v>
      </c>
      <c r="G2" s="3">
        <v>44927.5</v>
      </c>
      <c r="H2" s="3">
        <v>44927.53125</v>
      </c>
      <c r="I2" s="3">
        <v>44927.520833333299</v>
      </c>
      <c r="J2" s="3">
        <v>44927.552083333299</v>
      </c>
      <c r="K2" s="4">
        <v>3.125E-2</v>
      </c>
      <c r="L2" s="4">
        <v>2.2222222222222199E-2</v>
      </c>
      <c r="M2" s="2">
        <v>72</v>
      </c>
      <c r="N2" s="2">
        <v>46</v>
      </c>
    </row>
    <row r="3" spans="1:14">
      <c r="A3" s="1">
        <v>44927.567361111098</v>
      </c>
      <c r="B3" s="2" t="s">
        <v>99</v>
      </c>
      <c r="C3" s="2" t="s">
        <v>0</v>
      </c>
      <c r="D3" s="2" t="s">
        <v>105</v>
      </c>
      <c r="E3" s="2" t="s">
        <v>60</v>
      </c>
      <c r="F3" s="2" t="s">
        <v>98</v>
      </c>
      <c r="G3" s="3">
        <v>44927.559027777803</v>
      </c>
      <c r="H3" s="3">
        <v>44927.59375</v>
      </c>
      <c r="I3" s="52">
        <v>44927.692361111112</v>
      </c>
      <c r="J3" s="3">
        <v>44927.595138888901</v>
      </c>
      <c r="K3" s="4">
        <v>2.7777777777777801E-2</v>
      </c>
      <c r="L3" s="4">
        <v>1.8749999999999999E-2</v>
      </c>
      <c r="M3" s="2">
        <v>72</v>
      </c>
      <c r="N3" s="2">
        <v>35</v>
      </c>
    </row>
    <row r="4" spans="1:14">
      <c r="A4" s="1">
        <v>44927.798611111102</v>
      </c>
      <c r="B4" s="2" t="s">
        <v>100</v>
      </c>
      <c r="C4" s="2" t="s">
        <v>106</v>
      </c>
      <c r="D4" s="2" t="s">
        <v>107</v>
      </c>
      <c r="E4" s="2" t="s">
        <v>98</v>
      </c>
      <c r="F4" s="2" t="s">
        <v>60</v>
      </c>
      <c r="G4" s="3">
        <v>44927.798611111102</v>
      </c>
      <c r="H4" s="3">
        <v>44927.829861111102</v>
      </c>
      <c r="I4" s="3">
        <v>44927.798611111102</v>
      </c>
      <c r="J4" s="3">
        <v>44927.8347222222</v>
      </c>
      <c r="K4" s="4">
        <v>3.6111111111111101E-2</v>
      </c>
      <c r="L4" s="4">
        <v>2.5000000000000001E-2</v>
      </c>
      <c r="M4" s="2">
        <v>72</v>
      </c>
      <c r="N4" s="2">
        <v>48</v>
      </c>
    </row>
    <row r="5" spans="1:14">
      <c r="A5" s="1">
        <v>44927.850694444402</v>
      </c>
      <c r="B5" s="2" t="s">
        <v>101</v>
      </c>
      <c r="C5" s="2" t="s">
        <v>106</v>
      </c>
      <c r="D5" s="2" t="s">
        <v>107</v>
      </c>
      <c r="E5" s="2" t="s">
        <v>60</v>
      </c>
      <c r="F5" s="2" t="s">
        <v>98</v>
      </c>
      <c r="G5" s="3">
        <v>44927.850694444402</v>
      </c>
      <c r="H5" s="3">
        <v>44927.885416666701</v>
      </c>
      <c r="I5" s="3">
        <v>44927.850694444402</v>
      </c>
      <c r="J5" s="3">
        <v>44927.884722222203</v>
      </c>
      <c r="K5" s="4">
        <v>3.4027777777777803E-2</v>
      </c>
      <c r="L5" s="4">
        <v>2.0833333333333301E-2</v>
      </c>
      <c r="M5" s="2">
        <v>72</v>
      </c>
      <c r="N5" s="2">
        <v>22</v>
      </c>
    </row>
    <row r="6" spans="1:14">
      <c r="A6" s="1">
        <v>44928.306250000001</v>
      </c>
      <c r="B6" s="2" t="s">
        <v>96</v>
      </c>
      <c r="C6" s="2" t="s">
        <v>106</v>
      </c>
      <c r="D6" s="2" t="s">
        <v>107</v>
      </c>
      <c r="E6" s="2" t="s">
        <v>98</v>
      </c>
      <c r="F6" s="2" t="s">
        <v>60</v>
      </c>
      <c r="G6" s="3">
        <v>44928.298611111102</v>
      </c>
      <c r="H6" s="3">
        <v>44928.329861111102</v>
      </c>
      <c r="I6" s="3">
        <v>44928.306250000001</v>
      </c>
      <c r="J6" s="3">
        <v>44928.338194444397</v>
      </c>
      <c r="K6" s="4">
        <v>3.19444444444444E-2</v>
      </c>
      <c r="L6" s="4">
        <v>2.29166666666667E-2</v>
      </c>
      <c r="M6" s="2">
        <v>72</v>
      </c>
      <c r="N6" s="2">
        <v>64</v>
      </c>
    </row>
    <row r="7" spans="1:14">
      <c r="A7" s="1">
        <v>44928.361111111102</v>
      </c>
      <c r="B7" s="2" t="s">
        <v>99</v>
      </c>
      <c r="C7" s="2" t="s">
        <v>106</v>
      </c>
      <c r="D7" s="2" t="s">
        <v>107</v>
      </c>
      <c r="E7" s="2" t="s">
        <v>60</v>
      </c>
      <c r="F7" s="2" t="s">
        <v>98</v>
      </c>
      <c r="G7" s="3">
        <v>44928.354166666701</v>
      </c>
      <c r="H7" s="3">
        <v>44928.388888888898</v>
      </c>
      <c r="I7" s="3">
        <v>44928.361111111102</v>
      </c>
      <c r="J7" s="3">
        <v>44928.392361111102</v>
      </c>
      <c r="K7" s="4">
        <v>3.125E-2</v>
      </c>
      <c r="L7" s="4">
        <v>2.1527777777777798E-2</v>
      </c>
      <c r="M7" s="2">
        <v>72</v>
      </c>
      <c r="N7" s="2">
        <v>30</v>
      </c>
    </row>
    <row r="8" spans="1:14">
      <c r="A8" s="1">
        <v>44928.8125</v>
      </c>
      <c r="B8" s="2" t="s">
        <v>100</v>
      </c>
      <c r="C8" s="2" t="s">
        <v>106</v>
      </c>
      <c r="D8" s="2" t="s">
        <v>107</v>
      </c>
      <c r="E8" s="2" t="s">
        <v>98</v>
      </c>
      <c r="F8" s="2" t="s">
        <v>60</v>
      </c>
      <c r="G8" s="3">
        <v>44928.798611111102</v>
      </c>
      <c r="H8" s="3">
        <v>44928.829861111102</v>
      </c>
      <c r="I8" s="3">
        <v>44928.8125</v>
      </c>
      <c r="J8" s="3">
        <v>44928.847222222197</v>
      </c>
      <c r="K8" s="4">
        <v>3.4722222222222203E-2</v>
      </c>
      <c r="L8" s="4">
        <v>2.36111111111111E-2</v>
      </c>
      <c r="M8" s="2">
        <v>72</v>
      </c>
      <c r="N8" s="2">
        <v>61</v>
      </c>
    </row>
    <row r="9" spans="1:14">
      <c r="A9" s="1">
        <v>44928.861111111102</v>
      </c>
      <c r="B9" s="2" t="s">
        <v>101</v>
      </c>
      <c r="C9" s="2" t="s">
        <v>106</v>
      </c>
      <c r="D9" s="2" t="s">
        <v>107</v>
      </c>
      <c r="E9" s="2" t="s">
        <v>60</v>
      </c>
      <c r="F9" s="2" t="s">
        <v>98</v>
      </c>
      <c r="G9" s="3">
        <v>44928.850694444402</v>
      </c>
      <c r="H9" s="3">
        <v>44928.885416666701</v>
      </c>
      <c r="I9" s="3">
        <v>44928.861111111102</v>
      </c>
      <c r="J9" s="3">
        <v>44928.891666666699</v>
      </c>
      <c r="K9" s="4">
        <v>3.05555555555556E-2</v>
      </c>
      <c r="L9" s="4">
        <v>2.0833333333333301E-2</v>
      </c>
      <c r="M9" s="2">
        <v>72</v>
      </c>
      <c r="N9" s="2">
        <v>68</v>
      </c>
    </row>
    <row r="10" spans="1:14">
      <c r="A10" s="1">
        <v>44929.295138888898</v>
      </c>
      <c r="B10" s="2" t="s">
        <v>96</v>
      </c>
      <c r="C10" s="2" t="s">
        <v>0</v>
      </c>
      <c r="D10" s="2" t="s">
        <v>97</v>
      </c>
      <c r="E10" s="2" t="s">
        <v>98</v>
      </c>
      <c r="F10" s="2" t="s">
        <v>60</v>
      </c>
      <c r="G10" s="3">
        <v>44929.298611111102</v>
      </c>
      <c r="H10" s="3">
        <v>44929.329861111102</v>
      </c>
      <c r="I10" s="3">
        <v>44929.295138888898</v>
      </c>
      <c r="J10" s="3">
        <v>44929.326388888898</v>
      </c>
      <c r="K10" s="4">
        <v>3.125E-2</v>
      </c>
      <c r="L10" s="4">
        <v>2.2222222222222199E-2</v>
      </c>
      <c r="M10" s="2">
        <v>72</v>
      </c>
      <c r="N10" s="2">
        <v>32</v>
      </c>
    </row>
    <row r="11" spans="1:14">
      <c r="A11" s="1">
        <v>44929.350694444402</v>
      </c>
      <c r="B11" s="2" t="s">
        <v>99</v>
      </c>
      <c r="C11" s="2" t="s">
        <v>0</v>
      </c>
      <c r="D11" s="2" t="s">
        <v>97</v>
      </c>
      <c r="E11" s="2" t="s">
        <v>60</v>
      </c>
      <c r="F11" s="2" t="s">
        <v>98</v>
      </c>
      <c r="G11" s="3">
        <v>44929.354166666701</v>
      </c>
      <c r="H11" s="3">
        <v>44929.388888888898</v>
      </c>
      <c r="I11" s="3">
        <v>44929.350694444402</v>
      </c>
      <c r="J11" s="3">
        <v>44929.381944444402</v>
      </c>
      <c r="K11" s="4">
        <v>3.125E-2</v>
      </c>
      <c r="L11" s="4">
        <v>2.2222222222222199E-2</v>
      </c>
      <c r="M11" s="2">
        <v>72</v>
      </c>
      <c r="N11" s="2">
        <v>57</v>
      </c>
    </row>
    <row r="12" spans="1:14">
      <c r="A12" s="1">
        <v>44929.796527777798</v>
      </c>
      <c r="B12" s="2" t="s">
        <v>100</v>
      </c>
      <c r="C12" s="2" t="s">
        <v>106</v>
      </c>
      <c r="D12" s="2" t="s">
        <v>107</v>
      </c>
      <c r="E12" s="2" t="s">
        <v>98</v>
      </c>
      <c r="F12" s="2" t="s">
        <v>60</v>
      </c>
      <c r="G12" s="3">
        <v>44929.798611111102</v>
      </c>
      <c r="H12" s="3">
        <v>44929.829861111102</v>
      </c>
      <c r="I12" s="3">
        <v>44929.796527777798</v>
      </c>
      <c r="J12" s="3">
        <v>44929.831944444399</v>
      </c>
      <c r="K12" s="4">
        <v>3.54166666666667E-2</v>
      </c>
      <c r="L12" s="4">
        <v>2.36111111111111E-2</v>
      </c>
      <c r="M12" s="2">
        <v>72</v>
      </c>
      <c r="N12" s="2">
        <v>61</v>
      </c>
    </row>
    <row r="13" spans="1:14">
      <c r="A13" s="1">
        <v>44929.856249999997</v>
      </c>
      <c r="B13" s="2" t="s">
        <v>101</v>
      </c>
      <c r="C13" s="2" t="s">
        <v>106</v>
      </c>
      <c r="D13" s="2" t="s">
        <v>107</v>
      </c>
      <c r="E13" s="2" t="s">
        <v>60</v>
      </c>
      <c r="F13" s="2" t="s">
        <v>98</v>
      </c>
      <c r="G13" s="3">
        <v>44929.850694444402</v>
      </c>
      <c r="H13" s="3">
        <v>44929.885416666701</v>
      </c>
      <c r="I13" s="3">
        <v>44929.856249999997</v>
      </c>
      <c r="J13" s="3">
        <v>44929.892361111102</v>
      </c>
      <c r="K13" s="4">
        <v>3.6111111111111101E-2</v>
      </c>
      <c r="L13" s="4">
        <v>2.8472222222222201E-2</v>
      </c>
      <c r="M13" s="2">
        <v>72</v>
      </c>
      <c r="N13" s="2">
        <v>67</v>
      </c>
    </row>
    <row r="14" spans="1:14">
      <c r="A14" s="1">
        <v>44930.297222222202</v>
      </c>
      <c r="B14" s="2" t="s">
        <v>96</v>
      </c>
      <c r="C14" s="2" t="s">
        <v>0</v>
      </c>
      <c r="D14" s="2" t="s">
        <v>102</v>
      </c>
      <c r="E14" s="2" t="s">
        <v>98</v>
      </c>
      <c r="F14" s="2" t="s">
        <v>60</v>
      </c>
      <c r="G14" s="3">
        <v>44930.298611111102</v>
      </c>
      <c r="H14" s="3">
        <v>44930.329861111102</v>
      </c>
      <c r="I14" s="3">
        <v>44930.297222222202</v>
      </c>
      <c r="J14" s="3">
        <v>44930.329861111102</v>
      </c>
      <c r="K14" s="4">
        <v>3.2638888888888898E-2</v>
      </c>
      <c r="L14" s="4">
        <v>2.29166666666667E-2</v>
      </c>
      <c r="M14" s="2">
        <v>72</v>
      </c>
      <c r="N14" s="2">
        <v>24</v>
      </c>
    </row>
    <row r="15" spans="1:14">
      <c r="A15" s="1">
        <v>44930.35</v>
      </c>
      <c r="B15" s="2" t="s">
        <v>99</v>
      </c>
      <c r="C15" s="2" t="s">
        <v>0</v>
      </c>
      <c r="D15" s="2" t="s">
        <v>102</v>
      </c>
      <c r="E15" s="2" t="s">
        <v>60</v>
      </c>
      <c r="F15" s="2" t="s">
        <v>98</v>
      </c>
      <c r="G15" s="3">
        <v>44930.354166666701</v>
      </c>
      <c r="H15" s="3">
        <v>44930.388888888898</v>
      </c>
      <c r="I15" s="3">
        <v>44930.35</v>
      </c>
      <c r="J15" s="3">
        <v>44930.381249999999</v>
      </c>
      <c r="K15" s="4">
        <v>3.125E-2</v>
      </c>
      <c r="L15" s="4">
        <v>2.0833333333333301E-2</v>
      </c>
      <c r="M15" s="2">
        <v>72</v>
      </c>
      <c r="N15" s="2">
        <v>35</v>
      </c>
    </row>
    <row r="16" spans="1:14">
      <c r="A16" s="1">
        <v>44930.797916666699</v>
      </c>
      <c r="B16" s="2" t="s">
        <v>100</v>
      </c>
      <c r="C16" s="2" t="s">
        <v>0</v>
      </c>
      <c r="D16" s="2" t="s">
        <v>102</v>
      </c>
      <c r="E16" s="2" t="s">
        <v>98</v>
      </c>
      <c r="F16" s="2" t="s">
        <v>60</v>
      </c>
      <c r="G16" s="3">
        <v>44930.798611111102</v>
      </c>
      <c r="H16" s="3">
        <v>44930.829861111102</v>
      </c>
      <c r="I16" s="3">
        <v>44930.797916666699</v>
      </c>
      <c r="J16" s="3">
        <v>44930.833333333299</v>
      </c>
      <c r="K16" s="4">
        <v>3.54166666666667E-2</v>
      </c>
      <c r="L16" s="4">
        <v>2.5694444444444402E-2</v>
      </c>
      <c r="M16" s="2">
        <v>72</v>
      </c>
      <c r="N16" s="2">
        <v>32</v>
      </c>
    </row>
    <row r="17" spans="1:14">
      <c r="A17" s="1">
        <v>44930.85</v>
      </c>
      <c r="B17" s="2" t="s">
        <v>101</v>
      </c>
      <c r="C17" s="2" t="s">
        <v>0</v>
      </c>
      <c r="D17" s="2" t="s">
        <v>102</v>
      </c>
      <c r="E17" s="2" t="s">
        <v>60</v>
      </c>
      <c r="F17" s="2" t="s">
        <v>98</v>
      </c>
      <c r="G17" s="3">
        <v>44930.850694444402</v>
      </c>
      <c r="H17" s="3">
        <v>44930.885416666701</v>
      </c>
      <c r="I17" s="3">
        <v>44930.85</v>
      </c>
      <c r="J17" s="3">
        <v>44930.885416666701</v>
      </c>
      <c r="K17" s="4">
        <v>3.54166666666667E-2</v>
      </c>
      <c r="L17" s="4">
        <v>2.29166666666667E-2</v>
      </c>
      <c r="M17" s="2">
        <v>72</v>
      </c>
      <c r="N17" s="2">
        <v>24</v>
      </c>
    </row>
    <row r="18" spans="1:14">
      <c r="A18" s="1">
        <v>44931.297222222202</v>
      </c>
      <c r="B18" s="2" t="s">
        <v>96</v>
      </c>
      <c r="C18" s="2" t="s">
        <v>106</v>
      </c>
      <c r="D18" s="2" t="s">
        <v>107</v>
      </c>
      <c r="E18" s="2" t="s">
        <v>98</v>
      </c>
      <c r="F18" s="2" t="s">
        <v>60</v>
      </c>
      <c r="G18" s="3">
        <v>44931.298611111102</v>
      </c>
      <c r="H18" s="3">
        <v>44931.329861111102</v>
      </c>
      <c r="I18" s="3">
        <v>44931.297222222202</v>
      </c>
      <c r="J18" s="3">
        <v>44931.326388888898</v>
      </c>
      <c r="K18" s="4">
        <v>2.9166666666666698E-2</v>
      </c>
      <c r="L18" s="4">
        <v>2.0833333333333301E-2</v>
      </c>
      <c r="M18" s="2">
        <v>72</v>
      </c>
      <c r="N18" s="2">
        <v>12</v>
      </c>
    </row>
    <row r="19" spans="1:14">
      <c r="A19" s="1">
        <v>44931.348611111098</v>
      </c>
      <c r="B19" s="2" t="s">
        <v>99</v>
      </c>
      <c r="C19" s="2" t="s">
        <v>106</v>
      </c>
      <c r="D19" s="2" t="s">
        <v>107</v>
      </c>
      <c r="E19" s="2" t="s">
        <v>60</v>
      </c>
      <c r="F19" s="2" t="s">
        <v>98</v>
      </c>
      <c r="G19" s="3">
        <v>44931.354166666701</v>
      </c>
      <c r="H19" s="3">
        <v>44931.388888888898</v>
      </c>
      <c r="I19" s="3">
        <v>44931.348611111098</v>
      </c>
      <c r="J19" s="3">
        <v>44931.379861111098</v>
      </c>
      <c r="K19" s="4">
        <v>3.125E-2</v>
      </c>
      <c r="L19" s="4">
        <v>2.29166666666667E-2</v>
      </c>
      <c r="M19" s="2">
        <v>72</v>
      </c>
      <c r="N19" s="2">
        <v>15</v>
      </c>
    </row>
    <row r="20" spans="1:14">
      <c r="A20" s="1">
        <v>44931.7944444444</v>
      </c>
      <c r="B20" s="2" t="s">
        <v>100</v>
      </c>
      <c r="C20" s="2" t="s">
        <v>0</v>
      </c>
      <c r="D20" s="2" t="s">
        <v>97</v>
      </c>
      <c r="E20" s="2" t="s">
        <v>98</v>
      </c>
      <c r="F20" s="2" t="s">
        <v>60</v>
      </c>
      <c r="G20" s="3">
        <v>44931.798611111102</v>
      </c>
      <c r="H20" s="3">
        <v>44931.829861111102</v>
      </c>
      <c r="I20" s="3">
        <v>44931.7944444444</v>
      </c>
      <c r="J20" s="3">
        <v>44931.827777777798</v>
      </c>
      <c r="K20" s="4">
        <v>3.3333333333333298E-2</v>
      </c>
      <c r="L20" s="4">
        <v>2.4305555555555601E-2</v>
      </c>
      <c r="M20" s="2">
        <v>72</v>
      </c>
      <c r="N20" s="2">
        <v>31</v>
      </c>
    </row>
    <row r="21" spans="1:14">
      <c r="A21" s="1">
        <v>44931.850694444402</v>
      </c>
      <c r="B21" s="2" t="s">
        <v>101</v>
      </c>
      <c r="C21" s="2" t="s">
        <v>0</v>
      </c>
      <c r="D21" s="2" t="s">
        <v>97</v>
      </c>
      <c r="E21" s="2" t="s">
        <v>60</v>
      </c>
      <c r="F21" s="2" t="s">
        <v>98</v>
      </c>
      <c r="G21" s="3">
        <v>44931.850694444402</v>
      </c>
      <c r="H21" s="3">
        <v>44931.885416666701</v>
      </c>
      <c r="I21" s="3">
        <v>44931.850694444402</v>
      </c>
      <c r="J21" s="3">
        <v>44931.881944444402</v>
      </c>
      <c r="K21" s="4">
        <v>3.125E-2</v>
      </c>
      <c r="L21" s="4">
        <v>2.29166666666667E-2</v>
      </c>
      <c r="M21" s="2">
        <v>72</v>
      </c>
      <c r="N21" s="2">
        <v>17</v>
      </c>
    </row>
    <row r="22" spans="1:14">
      <c r="A22" s="43"/>
      <c r="B22" s="42"/>
      <c r="C22" s="42"/>
      <c r="D22" s="42"/>
      <c r="E22" s="42"/>
      <c r="F22" s="42"/>
      <c r="G22" s="44"/>
      <c r="H22" s="44"/>
      <c r="I22" s="44"/>
      <c r="J22" s="44"/>
      <c r="K22" s="45"/>
      <c r="L22" s="45"/>
      <c r="M22" s="42"/>
      <c r="N22" s="42"/>
    </row>
    <row r="23" spans="1:14">
      <c r="A23" s="43"/>
      <c r="B23" s="42"/>
      <c r="C23" s="42"/>
      <c r="D23" s="42"/>
      <c r="E23" s="42"/>
      <c r="F23" s="42"/>
      <c r="G23" s="44"/>
      <c r="H23" s="44"/>
      <c r="I23" s="44"/>
      <c r="J23" s="44"/>
      <c r="K23" s="45"/>
      <c r="L23" s="45"/>
      <c r="M23" s="42"/>
      <c r="N23" s="42"/>
    </row>
    <row r="24" spans="1:14">
      <c r="A24" s="43"/>
      <c r="B24" s="42"/>
      <c r="C24" s="42"/>
      <c r="D24" s="42"/>
      <c r="E24" s="42"/>
      <c r="F24" s="42"/>
      <c r="G24" s="44"/>
      <c r="H24" s="44"/>
      <c r="I24" s="44"/>
      <c r="J24" s="44"/>
      <c r="K24" s="45"/>
      <c r="L24" s="45"/>
      <c r="M24" s="42"/>
      <c r="N24" s="42"/>
    </row>
    <row r="25" spans="1:14">
      <c r="A25" s="43"/>
      <c r="B25" s="42"/>
      <c r="C25" s="42"/>
      <c r="D25" s="42"/>
      <c r="E25" s="42"/>
      <c r="F25" s="42"/>
      <c r="G25" s="44"/>
      <c r="H25" s="44"/>
      <c r="I25" s="44"/>
      <c r="J25" s="44"/>
      <c r="K25" s="45"/>
      <c r="L25" s="45"/>
      <c r="M25" s="42"/>
      <c r="N25" s="42"/>
    </row>
    <row r="26" spans="1:14">
      <c r="A26" s="1"/>
      <c r="B26" s="2"/>
      <c r="C26" s="2"/>
      <c r="D26" s="2"/>
      <c r="E26" s="2"/>
      <c r="F26" s="2"/>
      <c r="G26" s="3"/>
      <c r="H26" s="3"/>
      <c r="I26" s="3"/>
      <c r="J26" s="3"/>
      <c r="K26" s="4"/>
      <c r="L26" s="4"/>
      <c r="M26" s="2"/>
      <c r="N26" s="2"/>
    </row>
    <row r="27" spans="1:14">
      <c r="A27" s="1"/>
      <c r="B27" s="2"/>
      <c r="C27" s="2"/>
      <c r="D27" s="2"/>
      <c r="E27" s="2"/>
      <c r="F27" s="2"/>
      <c r="G27" s="3"/>
      <c r="H27" s="3"/>
      <c r="I27" s="3"/>
      <c r="J27" s="3"/>
      <c r="K27" s="4"/>
      <c r="L27" s="4"/>
      <c r="M27" s="2"/>
      <c r="N27" s="2"/>
    </row>
    <row r="28" spans="1:14">
      <c r="A28" s="1"/>
      <c r="B28" s="2"/>
      <c r="C28" s="2"/>
      <c r="D28" s="2"/>
      <c r="E28" s="2"/>
      <c r="F28" s="2"/>
      <c r="G28" s="3"/>
      <c r="H28" s="3"/>
      <c r="I28" s="3"/>
      <c r="J28" s="3"/>
      <c r="K28" s="4"/>
      <c r="L28" s="4"/>
      <c r="M28" s="2"/>
      <c r="N28" s="2"/>
    </row>
    <row r="29" spans="1:14">
      <c r="A29" s="1"/>
      <c r="B29" s="2"/>
      <c r="C29" s="2"/>
      <c r="D29" s="2"/>
      <c r="E29" s="2"/>
      <c r="F29" s="2"/>
      <c r="G29" s="3"/>
      <c r="H29" s="3"/>
      <c r="I29" s="3"/>
      <c r="J29" s="3"/>
      <c r="K29" s="4"/>
      <c r="L29" s="4"/>
      <c r="M29" s="2"/>
      <c r="N29" s="2"/>
    </row>
    <row r="30" spans="1:14">
      <c r="A30" s="1"/>
      <c r="B30" s="2"/>
      <c r="C30" s="2"/>
      <c r="D30" s="2"/>
      <c r="E30" s="2"/>
      <c r="F30" s="2"/>
      <c r="G30" s="3"/>
      <c r="H30" s="3"/>
      <c r="I30" s="3"/>
      <c r="J30" s="3"/>
      <c r="K30" s="4"/>
      <c r="L30" s="4"/>
      <c r="M30" s="2"/>
      <c r="N30" s="2"/>
    </row>
    <row r="31" spans="1:14">
      <c r="A31" s="1"/>
      <c r="B31" s="2"/>
      <c r="C31" s="2"/>
      <c r="D31" s="2"/>
      <c r="E31" s="2"/>
      <c r="F31" s="2"/>
      <c r="G31" s="3"/>
      <c r="H31" s="3"/>
      <c r="I31" s="3"/>
      <c r="J31" s="3"/>
      <c r="K31" s="4"/>
      <c r="L31" s="4"/>
      <c r="M31" s="2"/>
      <c r="N31" s="2"/>
    </row>
    <row r="32" spans="1:14">
      <c r="A32" s="1"/>
      <c r="B32" s="2"/>
      <c r="C32" s="2"/>
      <c r="D32" s="2"/>
      <c r="E32" s="2"/>
      <c r="F32" s="2"/>
      <c r="G32" s="3"/>
      <c r="H32" s="3"/>
      <c r="I32" s="3"/>
      <c r="J32" s="3"/>
      <c r="K32" s="4"/>
      <c r="L32" s="4"/>
      <c r="M32" s="2"/>
      <c r="N32" s="2"/>
    </row>
    <row r="33" spans="1:14">
      <c r="A33" s="1"/>
      <c r="B33" s="2"/>
      <c r="C33" s="2"/>
      <c r="D33" s="2"/>
      <c r="E33" s="2"/>
      <c r="F33" s="2"/>
      <c r="G33" s="3"/>
      <c r="H33" s="3"/>
      <c r="I33" s="3"/>
      <c r="J33" s="3"/>
      <c r="K33" s="4"/>
      <c r="L33" s="4"/>
      <c r="M33" s="2"/>
      <c r="N33" s="2"/>
    </row>
    <row r="34" spans="1:14">
      <c r="A34" s="1"/>
      <c r="B34" s="2"/>
      <c r="C34" s="2"/>
      <c r="D34" s="2"/>
      <c r="E34" s="2"/>
      <c r="F34" s="2"/>
      <c r="G34" s="3"/>
      <c r="H34" s="3"/>
      <c r="I34" s="3"/>
      <c r="J34" s="3"/>
      <c r="K34" s="4"/>
      <c r="L34" s="4"/>
      <c r="M34" s="2"/>
      <c r="N34" s="2"/>
    </row>
    <row r="35" spans="1:14">
      <c r="A35" s="1"/>
      <c r="B35" s="2"/>
      <c r="C35" s="2"/>
      <c r="D35" s="2"/>
      <c r="E35" s="2"/>
      <c r="F35" s="2"/>
      <c r="G35" s="3"/>
      <c r="H35" s="3"/>
      <c r="I35" s="3"/>
      <c r="J35" s="3"/>
      <c r="K35" s="4"/>
      <c r="L35" s="4"/>
      <c r="M35" s="2"/>
      <c r="N35" s="2"/>
    </row>
    <row r="36" spans="1:14">
      <c r="A36" s="1"/>
      <c r="B36" s="2"/>
      <c r="C36" s="2"/>
      <c r="D36" s="2"/>
      <c r="E36" s="2"/>
      <c r="F36" s="2"/>
      <c r="G36" s="3"/>
      <c r="H36" s="3"/>
      <c r="I36" s="3"/>
      <c r="J36" s="3"/>
      <c r="K36" s="4"/>
      <c r="L36" s="4"/>
      <c r="M36" s="2"/>
      <c r="N36" s="2"/>
    </row>
    <row r="37" spans="1:14">
      <c r="A37" s="1"/>
      <c r="B37" s="2"/>
      <c r="C37" s="2"/>
      <c r="D37" s="2"/>
      <c r="E37" s="2"/>
      <c r="F37" s="2"/>
      <c r="G37" s="3"/>
      <c r="H37" s="3"/>
      <c r="I37" s="3"/>
      <c r="J37" s="3"/>
      <c r="K37" s="4"/>
      <c r="L37" s="4"/>
      <c r="M37" s="2"/>
      <c r="N37" s="2"/>
    </row>
    <row r="38" spans="1:14">
      <c r="A38" s="1"/>
      <c r="B38" s="2"/>
      <c r="C38" s="2"/>
      <c r="D38" s="2"/>
      <c r="E38" s="2"/>
      <c r="F38" s="2"/>
      <c r="G38" s="3"/>
      <c r="H38" s="3"/>
      <c r="I38" s="3"/>
      <c r="J38" s="3"/>
      <c r="K38" s="4"/>
      <c r="L38" s="4"/>
      <c r="M38" s="2"/>
      <c r="N38" s="2"/>
    </row>
    <row r="39" spans="1:14">
      <c r="A39" s="1"/>
      <c r="B39" s="2"/>
      <c r="C39" s="2"/>
      <c r="D39" s="2"/>
      <c r="E39" s="2"/>
      <c r="F39" s="2"/>
      <c r="G39" s="3"/>
      <c r="H39" s="3"/>
      <c r="I39" s="3"/>
      <c r="J39" s="3"/>
      <c r="K39" s="4"/>
      <c r="L39" s="4"/>
      <c r="M39" s="2"/>
      <c r="N39" s="2"/>
    </row>
    <row r="40" spans="1:14">
      <c r="A40" s="1"/>
      <c r="B40" s="2"/>
      <c r="C40" s="2"/>
      <c r="D40" s="2"/>
      <c r="E40" s="2"/>
      <c r="F40" s="2"/>
      <c r="G40" s="3"/>
      <c r="H40" s="3"/>
      <c r="I40" s="3"/>
      <c r="J40" s="3"/>
      <c r="K40" s="4"/>
      <c r="L40" s="4"/>
      <c r="M40" s="2"/>
      <c r="N40" s="2"/>
    </row>
    <row r="41" spans="1:14">
      <c r="A41" s="1"/>
      <c r="B41" s="2"/>
      <c r="C41" s="2"/>
      <c r="D41" s="2"/>
      <c r="E41" s="2"/>
      <c r="F41" s="2"/>
      <c r="G41" s="3"/>
      <c r="H41" s="3"/>
      <c r="I41" s="3"/>
      <c r="J41" s="3"/>
      <c r="K41" s="4"/>
      <c r="L41" s="4"/>
      <c r="M41" s="2"/>
      <c r="N41" s="2"/>
    </row>
    <row r="42" spans="1:14">
      <c r="A42" s="1"/>
      <c r="B42" s="2"/>
      <c r="C42" s="2"/>
      <c r="D42" s="2"/>
      <c r="E42" s="2"/>
      <c r="F42" s="2"/>
      <c r="G42" s="3"/>
      <c r="H42" s="3"/>
      <c r="I42" s="3"/>
      <c r="J42" s="3"/>
      <c r="K42" s="4"/>
      <c r="L42" s="4"/>
      <c r="M42" s="2"/>
      <c r="N42" s="2"/>
    </row>
    <row r="43" spans="1:14">
      <c r="A43" s="1"/>
      <c r="B43" s="2"/>
      <c r="C43" s="2"/>
      <c r="D43" s="2"/>
      <c r="E43" s="2"/>
      <c r="F43" s="2"/>
      <c r="G43" s="3"/>
      <c r="H43" s="3"/>
      <c r="I43" s="3"/>
      <c r="J43" s="3"/>
      <c r="K43" s="4"/>
      <c r="L43" s="4"/>
      <c r="M43" s="2"/>
      <c r="N43" s="2"/>
    </row>
    <row r="44" spans="1:14">
      <c r="A44" s="1"/>
      <c r="B44" s="2"/>
      <c r="C44" s="2"/>
      <c r="D44" s="2"/>
      <c r="E44" s="2"/>
      <c r="F44" s="2"/>
      <c r="G44" s="3"/>
      <c r="H44" s="3"/>
      <c r="I44" s="3"/>
      <c r="J44" s="3"/>
      <c r="K44" s="4"/>
      <c r="L44" s="4"/>
      <c r="M44" s="2"/>
      <c r="N44" s="2"/>
    </row>
    <row r="45" spans="1:14">
      <c r="A45" s="1"/>
      <c r="B45" s="2"/>
      <c r="C45" s="2"/>
      <c r="D45" s="2"/>
      <c r="E45" s="2"/>
      <c r="F45" s="2"/>
      <c r="G45" s="3"/>
      <c r="H45" s="3"/>
      <c r="I45" s="3"/>
      <c r="J45" s="3"/>
      <c r="K45" s="4"/>
      <c r="L45" s="4"/>
      <c r="M45" s="2"/>
      <c r="N45" s="2"/>
    </row>
    <row r="46" spans="1:14">
      <c r="A46" s="1"/>
      <c r="B46" s="2"/>
      <c r="C46" s="2"/>
      <c r="D46" s="2"/>
      <c r="E46" s="2"/>
      <c r="F46" s="2"/>
      <c r="G46" s="3"/>
      <c r="H46" s="3"/>
      <c r="I46" s="3"/>
      <c r="J46" s="3"/>
      <c r="K46" s="4"/>
      <c r="L46" s="4"/>
      <c r="M46" s="2"/>
      <c r="N46" s="2"/>
    </row>
    <row r="47" spans="1:14">
      <c r="A47" s="1"/>
      <c r="B47" s="2"/>
      <c r="C47" s="2"/>
      <c r="D47" s="2"/>
      <c r="E47" s="2"/>
      <c r="F47" s="2"/>
      <c r="G47" s="3"/>
      <c r="H47" s="3"/>
      <c r="I47" s="3"/>
      <c r="J47" s="3"/>
      <c r="K47" s="4"/>
      <c r="L47" s="4"/>
      <c r="M47" s="2"/>
      <c r="N47" s="2"/>
    </row>
    <row r="48" spans="1:14">
      <c r="A48" s="1"/>
      <c r="B48" s="2"/>
      <c r="C48" s="2"/>
      <c r="D48" s="2"/>
      <c r="E48" s="2"/>
      <c r="F48" s="2"/>
      <c r="G48" s="3"/>
      <c r="H48" s="3"/>
      <c r="I48" s="3"/>
      <c r="J48" s="3"/>
      <c r="K48" s="4"/>
      <c r="L48" s="4"/>
      <c r="M48" s="2"/>
      <c r="N48" s="2"/>
    </row>
    <row r="49" spans="1:14">
      <c r="A49" s="1"/>
      <c r="B49" s="2"/>
      <c r="C49" s="2"/>
      <c r="D49" s="2"/>
      <c r="E49" s="2"/>
      <c r="F49" s="2"/>
      <c r="G49" s="3"/>
      <c r="H49" s="3"/>
      <c r="I49" s="3"/>
      <c r="J49" s="3"/>
      <c r="K49" s="4"/>
      <c r="L49" s="4"/>
      <c r="M49" s="2"/>
      <c r="N49" s="2"/>
    </row>
    <row r="50" spans="1:14">
      <c r="A50" s="1"/>
      <c r="B50" s="2"/>
      <c r="C50" s="2"/>
      <c r="D50" s="2"/>
      <c r="E50" s="2"/>
      <c r="F50" s="2"/>
      <c r="G50" s="3"/>
      <c r="H50" s="3"/>
      <c r="I50" s="3"/>
      <c r="J50" s="3"/>
      <c r="K50" s="4"/>
      <c r="L50" s="4"/>
      <c r="M50" s="2"/>
      <c r="N50" s="2"/>
    </row>
    <row r="51" spans="1:14">
      <c r="A51" s="1"/>
      <c r="B51" s="2"/>
      <c r="C51" s="2"/>
      <c r="D51" s="2"/>
      <c r="E51" s="2"/>
      <c r="F51" s="2"/>
      <c r="G51" s="3"/>
      <c r="H51" s="3"/>
      <c r="I51" s="3"/>
      <c r="J51" s="3"/>
      <c r="K51" s="4"/>
      <c r="L51" s="4"/>
      <c r="M51" s="2"/>
      <c r="N51" s="2"/>
    </row>
    <row r="52" spans="1:14">
      <c r="A52" s="1"/>
      <c r="B52" s="2"/>
      <c r="C52" s="2"/>
      <c r="D52" s="2"/>
      <c r="E52" s="2"/>
      <c r="F52" s="2"/>
      <c r="G52" s="3"/>
      <c r="H52" s="3"/>
      <c r="I52" s="3"/>
      <c r="J52" s="3"/>
      <c r="K52" s="4"/>
      <c r="L52" s="4"/>
      <c r="M52" s="2"/>
      <c r="N52" s="2"/>
    </row>
    <row r="53" spans="1:14">
      <c r="A53" s="1"/>
      <c r="B53" s="2"/>
      <c r="C53" s="2"/>
      <c r="D53" s="2"/>
      <c r="E53" s="2"/>
      <c r="F53" s="2"/>
      <c r="G53" s="3"/>
      <c r="H53" s="3"/>
      <c r="I53" s="3"/>
      <c r="J53" s="3"/>
      <c r="K53" s="4"/>
      <c r="L53" s="4"/>
      <c r="M53" s="2"/>
      <c r="N53" s="2"/>
    </row>
    <row r="54" spans="1:14">
      <c r="A54" s="1"/>
      <c r="B54" s="2"/>
      <c r="C54" s="2"/>
      <c r="D54" s="2"/>
      <c r="E54" s="2"/>
      <c r="F54" s="2"/>
      <c r="G54" s="3"/>
      <c r="H54" s="3"/>
      <c r="I54" s="3"/>
      <c r="J54" s="3"/>
      <c r="K54" s="4"/>
      <c r="L54" s="4"/>
      <c r="M54" s="2"/>
      <c r="N54" s="2"/>
    </row>
    <row r="55" spans="1:14">
      <c r="A55" s="1"/>
      <c r="B55" s="2"/>
      <c r="C55" s="2"/>
      <c r="D55" s="2"/>
      <c r="E55" s="2"/>
      <c r="F55" s="2"/>
      <c r="G55" s="3"/>
      <c r="H55" s="3"/>
      <c r="I55" s="3"/>
      <c r="J55" s="3"/>
      <c r="K55" s="4"/>
      <c r="L55" s="4"/>
      <c r="M55" s="2"/>
      <c r="N55" s="2"/>
    </row>
    <row r="56" spans="1:14">
      <c r="A56" s="1"/>
      <c r="B56" s="2"/>
      <c r="C56" s="2"/>
      <c r="D56" s="2"/>
      <c r="E56" s="2"/>
      <c r="F56" s="2"/>
      <c r="G56" s="3"/>
      <c r="H56" s="3"/>
      <c r="I56" s="3"/>
      <c r="J56" s="3"/>
      <c r="K56" s="4"/>
      <c r="L56" s="4"/>
      <c r="M56" s="2"/>
      <c r="N56" s="2"/>
    </row>
    <row r="57" spans="1:14">
      <c r="A57" s="1"/>
      <c r="B57" s="2"/>
      <c r="C57" s="2"/>
      <c r="D57" s="2"/>
      <c r="E57" s="2"/>
      <c r="F57" s="2"/>
      <c r="G57" s="3"/>
      <c r="H57" s="3"/>
      <c r="I57" s="3"/>
      <c r="J57" s="3"/>
      <c r="K57" s="4"/>
      <c r="L57" s="4"/>
      <c r="M57" s="2"/>
      <c r="N57" s="2"/>
    </row>
    <row r="58" spans="1:14">
      <c r="A58" s="1"/>
      <c r="B58" s="2"/>
      <c r="C58" s="2"/>
      <c r="D58" s="2"/>
      <c r="E58" s="2"/>
      <c r="F58" s="2"/>
      <c r="G58" s="3"/>
      <c r="H58" s="3"/>
      <c r="I58" s="3"/>
      <c r="J58" s="3"/>
      <c r="K58" s="4"/>
      <c r="L58" s="4"/>
      <c r="M58" s="2"/>
      <c r="N58" s="2"/>
    </row>
    <row r="59" spans="1:14">
      <c r="A59" s="1"/>
      <c r="B59" s="2"/>
      <c r="C59" s="2"/>
      <c r="D59" s="2"/>
      <c r="E59" s="2"/>
      <c r="F59" s="2"/>
      <c r="G59" s="3"/>
      <c r="H59" s="3"/>
      <c r="I59" s="3"/>
      <c r="J59" s="3"/>
      <c r="K59" s="4"/>
      <c r="L59" s="4"/>
      <c r="M59" s="2"/>
      <c r="N59" s="2"/>
    </row>
    <row r="60" spans="1:14">
      <c r="A60" s="1"/>
      <c r="B60" s="2"/>
      <c r="C60" s="2"/>
      <c r="D60" s="2"/>
      <c r="E60" s="2"/>
      <c r="F60" s="2"/>
      <c r="G60" s="3"/>
      <c r="H60" s="3"/>
      <c r="I60" s="3"/>
      <c r="J60" s="3"/>
      <c r="K60" s="4"/>
      <c r="L60" s="4"/>
      <c r="M60" s="2"/>
      <c r="N60" s="2"/>
    </row>
    <row r="61" spans="1:14">
      <c r="A61" s="1"/>
      <c r="B61" s="2"/>
      <c r="C61" s="2"/>
      <c r="D61" s="2"/>
      <c r="E61" s="2"/>
      <c r="F61" s="2"/>
      <c r="G61" s="3"/>
      <c r="H61" s="3"/>
      <c r="I61" s="3"/>
      <c r="J61" s="3"/>
      <c r="K61" s="4"/>
      <c r="L61" s="4"/>
      <c r="M61" s="2"/>
      <c r="N61" s="2"/>
    </row>
    <row r="62" spans="1:14">
      <c r="A62" s="1"/>
      <c r="B62" s="2"/>
      <c r="C62" s="2"/>
      <c r="D62" s="2"/>
      <c r="E62" s="2"/>
      <c r="F62" s="2"/>
      <c r="G62" s="3"/>
      <c r="H62" s="3"/>
      <c r="I62" s="3"/>
      <c r="J62" s="3"/>
      <c r="K62" s="4"/>
      <c r="L62" s="4"/>
      <c r="M62" s="2"/>
      <c r="N62" s="2"/>
    </row>
    <row r="63" spans="1:14">
      <c r="A63" s="1"/>
      <c r="B63" s="2"/>
      <c r="C63" s="2"/>
      <c r="D63" s="2"/>
      <c r="E63" s="2"/>
      <c r="F63" s="2"/>
      <c r="G63" s="3"/>
      <c r="H63" s="3"/>
      <c r="I63" s="3"/>
      <c r="J63" s="3"/>
      <c r="K63" s="4"/>
      <c r="L63" s="4"/>
      <c r="M63" s="2"/>
      <c r="N63" s="2"/>
    </row>
    <row r="64" spans="1:14">
      <c r="A64" s="1"/>
      <c r="B64" s="2"/>
      <c r="C64" s="2"/>
      <c r="D64" s="2"/>
      <c r="E64" s="2"/>
      <c r="F64" s="2"/>
      <c r="G64" s="3"/>
      <c r="H64" s="3"/>
      <c r="I64" s="3"/>
      <c r="J64" s="3"/>
      <c r="K64" s="4"/>
      <c r="L64" s="4"/>
      <c r="M64" s="2"/>
      <c r="N64" s="2"/>
    </row>
    <row r="65" spans="1:14">
      <c r="A65" s="1"/>
      <c r="B65" s="2"/>
      <c r="C65" s="2"/>
      <c r="D65" s="2"/>
      <c r="E65" s="2"/>
      <c r="F65" s="2"/>
      <c r="G65" s="3"/>
      <c r="H65" s="3"/>
      <c r="I65" s="3"/>
      <c r="J65" s="3"/>
      <c r="K65" s="4"/>
      <c r="L65" s="4"/>
      <c r="M65" s="2"/>
      <c r="N65" s="2"/>
    </row>
    <row r="66" spans="1:14">
      <c r="A66" s="1"/>
      <c r="B66" s="2"/>
      <c r="C66" s="2"/>
      <c r="D66" s="2"/>
      <c r="E66" s="2"/>
      <c r="F66" s="2"/>
      <c r="G66" s="3"/>
      <c r="H66" s="3"/>
      <c r="I66" s="3"/>
      <c r="J66" s="3"/>
      <c r="K66" s="4"/>
      <c r="L66" s="4"/>
      <c r="M66" s="2"/>
      <c r="N66" s="2"/>
    </row>
    <row r="67" spans="1:14">
      <c r="A67" s="1"/>
      <c r="B67" s="2"/>
      <c r="C67" s="2"/>
      <c r="D67" s="2"/>
      <c r="E67" s="2"/>
      <c r="F67" s="2"/>
      <c r="G67" s="3"/>
      <c r="H67" s="3"/>
      <c r="I67" s="3"/>
      <c r="J67" s="3"/>
      <c r="K67" s="4"/>
      <c r="L67" s="4"/>
      <c r="M67" s="2"/>
      <c r="N67" s="2"/>
    </row>
    <row r="68" spans="1:14">
      <c r="A68" s="1"/>
      <c r="B68" s="2"/>
      <c r="C68" s="2"/>
      <c r="D68" s="2"/>
      <c r="E68" s="2"/>
      <c r="F68" s="2"/>
      <c r="G68" s="3"/>
      <c r="H68" s="3"/>
      <c r="I68" s="3"/>
      <c r="J68" s="3"/>
      <c r="K68" s="4"/>
      <c r="L68" s="4"/>
      <c r="M68" s="2"/>
      <c r="N68" s="2"/>
    </row>
    <row r="69" spans="1:14">
      <c r="A69" s="1"/>
      <c r="B69" s="2"/>
      <c r="C69" s="2"/>
      <c r="D69" s="2"/>
      <c r="E69" s="2"/>
      <c r="F69" s="2"/>
      <c r="G69" s="3"/>
      <c r="H69" s="3"/>
      <c r="I69" s="3"/>
      <c r="J69" s="3"/>
      <c r="K69" s="4"/>
      <c r="L69" s="4"/>
      <c r="M69" s="2"/>
      <c r="N69" s="2"/>
    </row>
    <row r="70" spans="1:14">
      <c r="A70" s="1"/>
      <c r="B70" s="2"/>
      <c r="C70" s="2"/>
      <c r="D70" s="2"/>
      <c r="E70" s="2"/>
      <c r="F70" s="2"/>
      <c r="G70" s="3"/>
      <c r="H70" s="3"/>
      <c r="I70" s="3"/>
      <c r="J70" s="3"/>
      <c r="K70" s="4"/>
      <c r="L70" s="4"/>
      <c r="M70" s="2"/>
      <c r="N70" s="2"/>
    </row>
    <row r="71" spans="1:14">
      <c r="A71" s="1"/>
      <c r="B71" s="2"/>
      <c r="C71" s="2"/>
      <c r="D71" s="2"/>
      <c r="E71" s="2"/>
      <c r="F71" s="2"/>
      <c r="G71" s="3"/>
      <c r="H71" s="3"/>
      <c r="I71" s="3"/>
      <c r="J71" s="3"/>
      <c r="K71" s="4"/>
      <c r="L71" s="4"/>
      <c r="M71" s="2"/>
      <c r="N71" s="2"/>
    </row>
    <row r="72" spans="1:14">
      <c r="A72" s="1"/>
      <c r="B72" s="2"/>
      <c r="C72" s="2"/>
      <c r="D72" s="2"/>
      <c r="E72" s="2"/>
      <c r="F72" s="2"/>
      <c r="G72" s="3"/>
      <c r="H72" s="3"/>
      <c r="I72" s="3"/>
      <c r="J72" s="3"/>
      <c r="K72" s="4"/>
      <c r="L72" s="4"/>
      <c r="M72" s="2"/>
      <c r="N72" s="2"/>
    </row>
    <row r="73" spans="1:14">
      <c r="A73" s="1"/>
      <c r="B73" s="2"/>
      <c r="C73" s="2"/>
      <c r="D73" s="2"/>
      <c r="E73" s="2"/>
      <c r="F73" s="2"/>
      <c r="G73" s="3"/>
      <c r="H73" s="3"/>
      <c r="I73" s="3"/>
      <c r="J73" s="3"/>
      <c r="K73" s="4"/>
      <c r="L73" s="4"/>
      <c r="M73" s="2"/>
      <c r="N73" s="2"/>
    </row>
    <row r="74" spans="1:14">
      <c r="A74" s="1"/>
      <c r="B74" s="2"/>
      <c r="C74" s="2"/>
      <c r="D74" s="2"/>
      <c r="E74" s="2"/>
      <c r="F74" s="2"/>
      <c r="G74" s="3"/>
      <c r="H74" s="3"/>
      <c r="I74" s="3"/>
      <c r="J74" s="3"/>
      <c r="K74" s="4"/>
      <c r="L74" s="4"/>
      <c r="M74" s="2"/>
      <c r="N74" s="2"/>
    </row>
    <row r="75" spans="1:14">
      <c r="A75" s="1"/>
      <c r="B75" s="2"/>
      <c r="C75" s="2"/>
      <c r="D75" s="2"/>
      <c r="E75" s="2"/>
      <c r="F75" s="2"/>
      <c r="G75" s="3"/>
      <c r="H75" s="3"/>
      <c r="I75" s="3"/>
      <c r="J75" s="3"/>
      <c r="K75" s="4"/>
      <c r="L75" s="4"/>
      <c r="M75" s="2"/>
      <c r="N75" s="2"/>
    </row>
    <row r="76" spans="1:14">
      <c r="A76" s="1"/>
      <c r="B76" s="2"/>
      <c r="C76" s="2"/>
      <c r="D76" s="2"/>
      <c r="E76" s="2"/>
      <c r="F76" s="2"/>
      <c r="G76" s="3"/>
      <c r="H76" s="3"/>
      <c r="I76" s="3"/>
      <c r="J76" s="3"/>
      <c r="K76" s="4"/>
      <c r="L76" s="4"/>
      <c r="M76" s="2"/>
      <c r="N76" s="2"/>
    </row>
    <row r="77" spans="1:14">
      <c r="A77" s="1"/>
      <c r="B77" s="2"/>
      <c r="C77" s="2"/>
      <c r="D77" s="2"/>
      <c r="E77" s="2"/>
      <c r="F77" s="2"/>
      <c r="G77" s="3"/>
      <c r="H77" s="3"/>
      <c r="I77" s="3"/>
      <c r="J77" s="3"/>
      <c r="K77" s="4"/>
      <c r="L77" s="4"/>
      <c r="M77" s="2"/>
      <c r="N77" s="2"/>
    </row>
    <row r="78" spans="1:14">
      <c r="A78" s="1"/>
      <c r="B78" s="2"/>
      <c r="C78" s="2"/>
      <c r="D78" s="2"/>
      <c r="E78" s="2"/>
      <c r="F78" s="2"/>
      <c r="G78" s="3"/>
      <c r="H78" s="3"/>
      <c r="I78" s="3"/>
      <c r="J78" s="3"/>
      <c r="K78" s="4"/>
      <c r="L78" s="4"/>
      <c r="M78" s="2"/>
      <c r="N78" s="2"/>
    </row>
    <row r="79" spans="1:14">
      <c r="A79" s="1"/>
      <c r="B79" s="2"/>
      <c r="C79" s="2"/>
      <c r="D79" s="2"/>
      <c r="E79" s="2"/>
      <c r="F79" s="2"/>
      <c r="G79" s="3"/>
      <c r="H79" s="3"/>
      <c r="I79" s="3"/>
      <c r="J79" s="3"/>
      <c r="K79" s="4"/>
      <c r="L79" s="4"/>
      <c r="M79" s="2"/>
      <c r="N79" s="2"/>
    </row>
    <row r="80" spans="1:14">
      <c r="A80" s="1"/>
      <c r="B80" s="2"/>
      <c r="C80" s="2"/>
      <c r="D80" s="2"/>
      <c r="E80" s="2"/>
      <c r="F80" s="2"/>
      <c r="G80" s="3"/>
      <c r="H80" s="3"/>
      <c r="I80" s="3"/>
      <c r="J80" s="3"/>
      <c r="K80" s="4"/>
      <c r="L80" s="4"/>
      <c r="M80" s="2"/>
      <c r="N80" s="2"/>
    </row>
    <row r="81" spans="1:14">
      <c r="A81" s="1"/>
      <c r="B81" s="2"/>
      <c r="C81" s="2"/>
      <c r="D81" s="2"/>
      <c r="E81" s="2"/>
      <c r="F81" s="2"/>
      <c r="G81" s="3"/>
      <c r="H81" s="3"/>
      <c r="I81" s="3"/>
      <c r="J81" s="3"/>
      <c r="K81" s="4"/>
      <c r="L81" s="4"/>
      <c r="M81" s="2"/>
      <c r="N81" s="2"/>
    </row>
    <row r="82" spans="1:14">
      <c r="A82" s="1"/>
      <c r="B82" s="2"/>
      <c r="C82" s="2"/>
      <c r="D82" s="2"/>
      <c r="E82" s="2"/>
      <c r="F82" s="2"/>
      <c r="G82" s="3"/>
      <c r="H82" s="3"/>
      <c r="I82" s="3"/>
      <c r="J82" s="3"/>
      <c r="K82" s="4"/>
      <c r="L82" s="4"/>
      <c r="M82" s="2"/>
      <c r="N82" s="2"/>
    </row>
    <row r="83" spans="1:14">
      <c r="A83" s="1"/>
      <c r="B83" s="2"/>
      <c r="C83" s="2"/>
      <c r="D83" s="2"/>
      <c r="E83" s="2"/>
      <c r="F83" s="2"/>
      <c r="G83" s="3"/>
      <c r="H83" s="3"/>
      <c r="I83" s="3"/>
      <c r="J83" s="3"/>
      <c r="K83" s="4"/>
      <c r="L83" s="4"/>
      <c r="M83" s="2"/>
      <c r="N83" s="2"/>
    </row>
    <row r="84" spans="1:14">
      <c r="A84" s="1"/>
      <c r="B84" s="2"/>
      <c r="C84" s="2"/>
      <c r="D84" s="2"/>
      <c r="E84" s="2"/>
      <c r="F84" s="2"/>
      <c r="G84" s="3"/>
      <c r="H84" s="3"/>
      <c r="I84" s="3"/>
      <c r="J84" s="3"/>
      <c r="K84" s="4"/>
      <c r="L84" s="4"/>
      <c r="M84" s="2"/>
      <c r="N84" s="2"/>
    </row>
    <row r="85" spans="1:14">
      <c r="A85" s="1"/>
      <c r="B85" s="2"/>
      <c r="C85" s="2"/>
      <c r="D85" s="2"/>
      <c r="E85" s="2"/>
      <c r="F85" s="2"/>
      <c r="G85" s="3"/>
      <c r="H85" s="3"/>
      <c r="I85" s="3"/>
      <c r="J85" s="3"/>
      <c r="K85" s="4"/>
      <c r="L85" s="4"/>
      <c r="M85" s="2"/>
      <c r="N85" s="2"/>
    </row>
    <row r="86" spans="1:14">
      <c r="A86" s="1"/>
      <c r="B86" s="2"/>
      <c r="C86" s="2"/>
      <c r="D86" s="2"/>
      <c r="E86" s="2"/>
      <c r="F86" s="2"/>
      <c r="G86" s="3"/>
      <c r="H86" s="3"/>
      <c r="I86" s="3"/>
      <c r="J86" s="3"/>
      <c r="K86" s="4"/>
      <c r="L86" s="4"/>
      <c r="M86" s="2"/>
      <c r="N86" s="2"/>
    </row>
    <row r="87" spans="1:14">
      <c r="A87" s="1"/>
      <c r="B87" s="2"/>
      <c r="C87" s="2"/>
      <c r="D87" s="2"/>
      <c r="E87" s="2"/>
      <c r="F87" s="2"/>
      <c r="G87" s="3"/>
      <c r="H87" s="3"/>
      <c r="I87" s="3"/>
      <c r="J87" s="3"/>
      <c r="K87" s="4"/>
      <c r="L87" s="4"/>
      <c r="M87" s="2"/>
      <c r="N87" s="2"/>
    </row>
    <row r="88" spans="1:14">
      <c r="A88" s="1"/>
      <c r="B88" s="2"/>
      <c r="C88" s="2"/>
      <c r="D88" s="2"/>
      <c r="E88" s="2"/>
      <c r="F88" s="2"/>
      <c r="G88" s="3"/>
      <c r="H88" s="3"/>
      <c r="I88" s="3"/>
      <c r="J88" s="3"/>
      <c r="K88" s="4"/>
      <c r="L88" s="4"/>
      <c r="M88" s="2"/>
      <c r="N88" s="2"/>
    </row>
    <row r="89" spans="1:14">
      <c r="A89" s="1"/>
      <c r="B89" s="2"/>
      <c r="C89" s="2"/>
      <c r="D89" s="2"/>
      <c r="E89" s="2"/>
      <c r="F89" s="2"/>
      <c r="G89" s="3"/>
      <c r="H89" s="3"/>
      <c r="I89" s="3"/>
      <c r="J89" s="3"/>
      <c r="K89" s="4"/>
      <c r="L89" s="4"/>
      <c r="M89" s="2"/>
      <c r="N89" s="2"/>
    </row>
    <row r="90" spans="1:14">
      <c r="A90" s="1"/>
      <c r="B90" s="2"/>
      <c r="C90" s="2"/>
      <c r="D90" s="2"/>
      <c r="E90" s="2"/>
      <c r="F90" s="2"/>
      <c r="G90" s="3"/>
      <c r="H90" s="3"/>
      <c r="I90" s="3"/>
      <c r="J90" s="3"/>
      <c r="K90" s="4"/>
      <c r="L90" s="4"/>
      <c r="M90" s="2"/>
      <c r="N90" s="2"/>
    </row>
    <row r="91" spans="1:14">
      <c r="A91" s="1"/>
      <c r="B91" s="2"/>
      <c r="C91" s="2"/>
      <c r="D91" s="2"/>
      <c r="E91" s="2"/>
      <c r="F91" s="2"/>
      <c r="G91" s="3"/>
      <c r="H91" s="3"/>
      <c r="I91" s="3"/>
      <c r="J91" s="3"/>
      <c r="K91" s="4"/>
      <c r="L91" s="4"/>
      <c r="M91" s="2"/>
      <c r="N91" s="2"/>
    </row>
    <row r="92" spans="1:14">
      <c r="A92" s="1"/>
      <c r="B92" s="2"/>
      <c r="C92" s="2"/>
      <c r="D92" s="2"/>
      <c r="E92" s="2"/>
      <c r="F92" s="2"/>
      <c r="G92" s="3"/>
      <c r="H92" s="3"/>
      <c r="I92" s="3"/>
      <c r="J92" s="3"/>
      <c r="K92" s="4"/>
      <c r="L92" s="4"/>
      <c r="M92" s="2"/>
      <c r="N92" s="2"/>
    </row>
    <row r="93" spans="1:14">
      <c r="A93" s="28"/>
      <c r="B93" s="29"/>
      <c r="C93" s="29"/>
      <c r="D93" s="29"/>
      <c r="E93" s="29"/>
      <c r="F93" s="29"/>
      <c r="G93" s="30"/>
      <c r="H93" s="30"/>
      <c r="I93" s="30"/>
      <c r="J93" s="30"/>
      <c r="K93" s="31"/>
      <c r="L93" s="31"/>
      <c r="M93" s="29"/>
      <c r="N93" s="29"/>
    </row>
    <row r="94" spans="1:14">
      <c r="A94" s="28"/>
      <c r="B94" s="29"/>
      <c r="C94" s="29"/>
      <c r="D94" s="29"/>
      <c r="E94" s="29"/>
      <c r="F94" s="29"/>
      <c r="G94" s="30"/>
      <c r="H94" s="30"/>
      <c r="I94" s="30"/>
      <c r="J94" s="30"/>
      <c r="K94" s="31"/>
      <c r="L94" s="31"/>
      <c r="M94" s="29"/>
      <c r="N94" s="29"/>
    </row>
    <row r="95" spans="1:14">
      <c r="A95" s="28"/>
      <c r="B95" s="29"/>
      <c r="C95" s="29"/>
      <c r="D95" s="29"/>
      <c r="E95" s="29"/>
      <c r="F95" s="29"/>
      <c r="G95" s="30"/>
      <c r="H95" s="30"/>
      <c r="I95" s="30"/>
      <c r="J95" s="30"/>
      <c r="K95" s="31"/>
      <c r="L95" s="31"/>
      <c r="M95" s="29"/>
      <c r="N95" s="29"/>
    </row>
    <row r="96" spans="1:14">
      <c r="A96" s="28"/>
      <c r="B96" s="29"/>
      <c r="C96" s="29"/>
      <c r="D96" s="29"/>
      <c r="E96" s="29"/>
      <c r="F96" s="29"/>
      <c r="G96" s="30"/>
      <c r="H96" s="30"/>
      <c r="I96" s="30"/>
      <c r="J96" s="30"/>
      <c r="K96" s="31"/>
      <c r="L96" s="31"/>
      <c r="M96" s="29"/>
      <c r="N96" s="29"/>
    </row>
    <row r="97" spans="1:14">
      <c r="A97" s="28"/>
      <c r="B97" s="29"/>
      <c r="C97" s="29"/>
      <c r="D97" s="29"/>
      <c r="E97" s="29"/>
      <c r="F97" s="29"/>
      <c r="G97" s="30"/>
      <c r="H97" s="30"/>
      <c r="I97" s="30"/>
      <c r="J97" s="30"/>
      <c r="K97" s="31"/>
      <c r="L97" s="31"/>
      <c r="M97" s="29"/>
      <c r="N97" s="29"/>
    </row>
    <row r="98" spans="1:14">
      <c r="A98" s="28"/>
      <c r="B98" s="29"/>
      <c r="C98" s="29"/>
      <c r="D98" s="29"/>
      <c r="E98" s="29"/>
      <c r="F98" s="29"/>
      <c r="G98" s="30"/>
      <c r="H98" s="30"/>
      <c r="I98" s="30"/>
      <c r="J98" s="30"/>
      <c r="K98" s="31"/>
      <c r="L98" s="31"/>
      <c r="M98" s="29"/>
      <c r="N98" s="29"/>
    </row>
    <row r="99" spans="1:14">
      <c r="A99" s="28"/>
      <c r="B99" s="29"/>
      <c r="C99" s="29"/>
      <c r="D99" s="29"/>
      <c r="E99" s="29"/>
      <c r="F99" s="29"/>
      <c r="G99" s="30"/>
      <c r="H99" s="30"/>
      <c r="I99" s="30"/>
      <c r="J99" s="30"/>
      <c r="K99" s="31"/>
      <c r="L99" s="31"/>
      <c r="M99" s="29"/>
      <c r="N99" s="29"/>
    </row>
    <row r="100" spans="1:14">
      <c r="A100" s="28"/>
      <c r="B100" s="29"/>
      <c r="C100" s="29"/>
      <c r="D100" s="29"/>
      <c r="E100" s="29"/>
      <c r="F100" s="29"/>
      <c r="G100" s="30"/>
      <c r="H100" s="30"/>
      <c r="I100" s="30"/>
      <c r="J100" s="30"/>
      <c r="K100" s="31"/>
      <c r="L100" s="31"/>
      <c r="M100" s="29"/>
      <c r="N100" s="29"/>
    </row>
    <row r="101" spans="1:14">
      <c r="A101" s="28"/>
      <c r="B101" s="29"/>
      <c r="C101" s="29"/>
      <c r="D101" s="29"/>
      <c r="E101" s="29"/>
      <c r="F101" s="29"/>
      <c r="G101" s="30"/>
      <c r="H101" s="30"/>
      <c r="I101" s="30"/>
      <c r="J101" s="30"/>
      <c r="K101" s="31"/>
      <c r="L101" s="31"/>
      <c r="M101" s="29"/>
      <c r="N101" s="29"/>
    </row>
    <row r="102" spans="1:14">
      <c r="A102" s="28"/>
      <c r="B102" s="29"/>
      <c r="C102" s="29"/>
      <c r="D102" s="29"/>
      <c r="E102" s="29"/>
      <c r="F102" s="29"/>
      <c r="G102" s="30"/>
      <c r="H102" s="30"/>
      <c r="I102" s="30"/>
      <c r="J102" s="30"/>
      <c r="K102" s="31"/>
      <c r="L102" s="31"/>
      <c r="M102" s="29"/>
      <c r="N102" s="29"/>
    </row>
    <row r="103" spans="1:14">
      <c r="A103" s="28"/>
      <c r="B103" s="29"/>
      <c r="C103" s="29"/>
      <c r="D103" s="29"/>
      <c r="E103" s="29"/>
      <c r="F103" s="29"/>
      <c r="G103" s="30"/>
      <c r="H103" s="30"/>
      <c r="I103" s="30"/>
      <c r="J103" s="30"/>
      <c r="K103" s="31"/>
      <c r="L103" s="31"/>
      <c r="M103" s="29"/>
      <c r="N103" s="29"/>
    </row>
    <row r="104" spans="1:14">
      <c r="A104" s="28"/>
      <c r="B104" s="29"/>
      <c r="C104" s="29"/>
      <c r="D104" s="29"/>
      <c r="E104" s="29"/>
      <c r="F104" s="29"/>
      <c r="G104" s="30"/>
      <c r="H104" s="30"/>
      <c r="I104" s="30"/>
      <c r="J104" s="30"/>
      <c r="K104" s="31"/>
      <c r="L104" s="31"/>
      <c r="M104" s="29"/>
      <c r="N104" s="29"/>
    </row>
    <row r="105" spans="1:14">
      <c r="A105" s="28"/>
      <c r="B105" s="29"/>
      <c r="C105" s="29"/>
      <c r="D105" s="29"/>
      <c r="E105" s="29"/>
      <c r="F105" s="29"/>
      <c r="G105" s="30"/>
      <c r="H105" s="30"/>
      <c r="I105" s="30"/>
      <c r="J105" s="30"/>
      <c r="K105" s="31"/>
      <c r="L105" s="31"/>
      <c r="M105" s="29"/>
      <c r="N105" s="29"/>
    </row>
    <row r="106" spans="1:14">
      <c r="A106" s="28"/>
      <c r="B106" s="29"/>
      <c r="C106" s="29"/>
      <c r="D106" s="29"/>
      <c r="E106" s="29"/>
      <c r="F106" s="29"/>
      <c r="G106" s="30"/>
      <c r="H106" s="30"/>
      <c r="I106" s="30"/>
      <c r="J106" s="30"/>
      <c r="K106" s="31"/>
      <c r="L106" s="31"/>
      <c r="M106" s="29"/>
      <c r="N106" s="29"/>
    </row>
    <row r="107" spans="1:14">
      <c r="A107" s="28"/>
      <c r="B107" s="29"/>
      <c r="C107" s="29"/>
      <c r="D107" s="29"/>
      <c r="E107" s="29"/>
      <c r="F107" s="29"/>
      <c r="G107" s="30"/>
      <c r="H107" s="30"/>
      <c r="I107" s="30"/>
      <c r="J107" s="30"/>
      <c r="K107" s="31"/>
      <c r="L107" s="31"/>
      <c r="M107" s="29"/>
      <c r="N107" s="29"/>
    </row>
    <row r="108" spans="1:14">
      <c r="A108" s="28"/>
      <c r="B108" s="29"/>
      <c r="C108" s="29"/>
      <c r="D108" s="29"/>
      <c r="E108" s="29"/>
      <c r="F108" s="29"/>
      <c r="G108" s="30"/>
      <c r="H108" s="30"/>
      <c r="I108" s="30"/>
      <c r="J108" s="30"/>
      <c r="K108" s="31"/>
      <c r="L108" s="31"/>
      <c r="M108" s="29"/>
      <c r="N108" s="29"/>
    </row>
    <row r="109" spans="1:14">
      <c r="A109" s="28"/>
      <c r="B109" s="29"/>
      <c r="C109" s="29"/>
      <c r="D109" s="29"/>
      <c r="E109" s="29"/>
      <c r="F109" s="29"/>
      <c r="G109" s="30"/>
      <c r="H109" s="30"/>
      <c r="I109" s="30"/>
      <c r="J109" s="30"/>
      <c r="K109" s="31"/>
      <c r="L109" s="31"/>
      <c r="M109" s="29"/>
      <c r="N109" s="29"/>
    </row>
    <row r="110" spans="1:14">
      <c r="A110" s="28"/>
      <c r="B110" s="29"/>
      <c r="C110" s="29"/>
      <c r="D110" s="29"/>
      <c r="E110" s="29"/>
      <c r="F110" s="29"/>
      <c r="G110" s="30"/>
      <c r="H110" s="30"/>
      <c r="I110" s="30"/>
      <c r="J110" s="30"/>
      <c r="K110" s="31"/>
      <c r="L110" s="31"/>
      <c r="M110" s="29"/>
      <c r="N110" s="29"/>
    </row>
    <row r="111" spans="1:14">
      <c r="A111" s="28"/>
      <c r="B111" s="29"/>
      <c r="C111" s="29"/>
      <c r="D111" s="29"/>
      <c r="E111" s="29"/>
      <c r="F111" s="29"/>
      <c r="G111" s="30"/>
      <c r="H111" s="30"/>
      <c r="I111" s="30"/>
      <c r="J111" s="30"/>
      <c r="K111" s="31"/>
      <c r="L111" s="31"/>
      <c r="M111" s="29"/>
      <c r="N111" s="29"/>
    </row>
    <row r="112" spans="1:14">
      <c r="A112" s="28"/>
      <c r="B112" s="29"/>
      <c r="C112" s="29"/>
      <c r="D112" s="29"/>
      <c r="E112" s="29"/>
      <c r="F112" s="29"/>
      <c r="G112" s="30"/>
      <c r="H112" s="30"/>
      <c r="I112" s="30"/>
      <c r="J112" s="30"/>
      <c r="K112" s="31"/>
      <c r="L112" s="31"/>
      <c r="M112" s="29"/>
      <c r="N112" s="29"/>
    </row>
    <row r="113" spans="1:14">
      <c r="A113" s="28"/>
      <c r="B113" s="29"/>
      <c r="C113" s="29"/>
      <c r="D113" s="29"/>
      <c r="E113" s="29"/>
      <c r="F113" s="29"/>
      <c r="G113" s="30"/>
      <c r="H113" s="30"/>
      <c r="I113" s="30"/>
      <c r="J113" s="30"/>
      <c r="K113" s="31"/>
      <c r="L113" s="31"/>
      <c r="M113" s="29"/>
      <c r="N113" s="29"/>
    </row>
    <row r="114" spans="1:14">
      <c r="A114" s="28"/>
      <c r="B114" s="29"/>
      <c r="C114" s="29"/>
      <c r="D114" s="29"/>
      <c r="E114" s="29"/>
      <c r="F114" s="29"/>
      <c r="G114" s="30"/>
      <c r="H114" s="30"/>
      <c r="I114" s="30"/>
      <c r="J114" s="30"/>
      <c r="K114" s="31"/>
      <c r="L114" s="31"/>
      <c r="M114" s="29"/>
      <c r="N114" s="29"/>
    </row>
    <row r="115" spans="1:14">
      <c r="A115" s="28"/>
      <c r="B115" s="29"/>
      <c r="C115" s="29"/>
      <c r="D115" s="29"/>
      <c r="E115" s="29"/>
      <c r="F115" s="29"/>
      <c r="G115" s="30"/>
      <c r="H115" s="30"/>
      <c r="I115" s="30"/>
      <c r="J115" s="30"/>
      <c r="K115" s="31"/>
      <c r="L115" s="31"/>
      <c r="M115" s="29"/>
      <c r="N115" s="29"/>
    </row>
    <row r="116" spans="1:14">
      <c r="A116" s="28"/>
      <c r="B116" s="29"/>
      <c r="C116" s="29"/>
      <c r="D116" s="29"/>
      <c r="E116" s="29"/>
      <c r="F116" s="29"/>
      <c r="G116" s="30"/>
      <c r="H116" s="30"/>
      <c r="I116" s="30"/>
      <c r="J116" s="30"/>
      <c r="K116" s="31"/>
      <c r="L116" s="31"/>
      <c r="M116" s="29"/>
      <c r="N116" s="29"/>
    </row>
    <row r="117" spans="1:14">
      <c r="A117" s="28"/>
      <c r="B117" s="29"/>
      <c r="C117" s="29"/>
      <c r="D117" s="29"/>
      <c r="E117" s="29"/>
      <c r="F117" s="29"/>
      <c r="G117" s="30"/>
      <c r="H117" s="30"/>
      <c r="I117" s="30"/>
      <c r="J117" s="30"/>
      <c r="K117" s="31"/>
      <c r="L117" s="31"/>
      <c r="M117" s="29"/>
      <c r="N117" s="29"/>
    </row>
    <row r="118" spans="1:14">
      <c r="A118" s="28"/>
      <c r="B118" s="29"/>
      <c r="C118" s="29"/>
      <c r="D118" s="29"/>
      <c r="E118" s="29"/>
      <c r="F118" s="29"/>
      <c r="G118" s="30"/>
      <c r="H118" s="30"/>
      <c r="I118" s="30"/>
      <c r="J118" s="30"/>
      <c r="K118" s="31"/>
      <c r="L118" s="31"/>
      <c r="M118" s="29"/>
      <c r="N118" s="29"/>
    </row>
    <row r="119" spans="1:14">
      <c r="A119" s="28"/>
      <c r="B119" s="29"/>
      <c r="C119" s="29"/>
      <c r="D119" s="29"/>
      <c r="E119" s="29"/>
      <c r="F119" s="29"/>
      <c r="G119" s="30"/>
      <c r="H119" s="30"/>
      <c r="I119" s="30"/>
      <c r="J119" s="30"/>
      <c r="K119" s="31"/>
      <c r="L119" s="31"/>
      <c r="M119" s="29"/>
      <c r="N119" s="29"/>
    </row>
    <row r="120" spans="1:14">
      <c r="A120" s="28"/>
      <c r="B120" s="29"/>
      <c r="C120" s="29"/>
      <c r="D120" s="29"/>
      <c r="E120" s="29"/>
      <c r="F120" s="29"/>
      <c r="G120" s="30"/>
      <c r="H120" s="30"/>
      <c r="I120" s="30"/>
      <c r="J120" s="30"/>
      <c r="K120" s="31"/>
      <c r="L120" s="31"/>
      <c r="M120" s="29"/>
      <c r="N120" s="29"/>
    </row>
    <row r="121" spans="1:14">
      <c r="A121" s="28"/>
      <c r="B121" s="29"/>
      <c r="C121" s="29"/>
      <c r="D121" s="29"/>
      <c r="E121" s="29"/>
      <c r="F121" s="29"/>
      <c r="G121" s="30"/>
      <c r="H121" s="30"/>
      <c r="I121" s="30"/>
      <c r="J121" s="30"/>
      <c r="K121" s="31"/>
      <c r="L121" s="31"/>
      <c r="M121" s="29"/>
      <c r="N121" s="29"/>
    </row>
    <row r="122" spans="1:14">
      <c r="A122" s="28"/>
      <c r="B122" s="29"/>
      <c r="C122" s="29"/>
      <c r="D122" s="29"/>
      <c r="E122" s="29"/>
      <c r="F122" s="29"/>
      <c r="G122" s="30"/>
      <c r="H122" s="30"/>
      <c r="I122" s="30"/>
      <c r="J122" s="30"/>
      <c r="K122" s="31"/>
      <c r="L122" s="31"/>
      <c r="M122" s="29"/>
      <c r="N122" s="29"/>
    </row>
    <row r="123" spans="1:14">
      <c r="A123" s="28"/>
      <c r="B123" s="29"/>
      <c r="C123" s="29"/>
      <c r="D123" s="29"/>
      <c r="E123" s="29"/>
      <c r="F123" s="29"/>
      <c r="G123" s="30"/>
      <c r="H123" s="30"/>
      <c r="I123" s="30"/>
      <c r="J123" s="30"/>
      <c r="K123" s="31"/>
      <c r="L123" s="31"/>
      <c r="M123" s="29"/>
      <c r="N123" s="29"/>
    </row>
    <row r="124" spans="1:14">
      <c r="A124" s="28"/>
      <c r="B124" s="29"/>
      <c r="C124" s="29"/>
      <c r="D124" s="29"/>
      <c r="E124" s="29"/>
      <c r="F124" s="29"/>
      <c r="G124" s="30"/>
      <c r="H124" s="30"/>
      <c r="I124" s="30"/>
      <c r="J124" s="30"/>
      <c r="K124" s="31"/>
      <c r="L124" s="31"/>
      <c r="M124" s="29"/>
      <c r="N124" s="29"/>
    </row>
    <row r="125" spans="1:14">
      <c r="A125" s="28"/>
      <c r="B125" s="29"/>
      <c r="C125" s="29"/>
      <c r="D125" s="29"/>
      <c r="E125" s="29"/>
      <c r="F125" s="29"/>
      <c r="G125" s="30"/>
      <c r="H125" s="30"/>
      <c r="I125" s="30"/>
      <c r="J125" s="30"/>
      <c r="K125" s="31"/>
      <c r="L125" s="31"/>
      <c r="M125" s="29"/>
      <c r="N125" s="29"/>
    </row>
    <row r="126" spans="1:14">
      <c r="A126" s="28"/>
      <c r="B126" s="29"/>
      <c r="C126" s="29"/>
      <c r="D126" s="29"/>
      <c r="E126" s="29"/>
      <c r="F126" s="29"/>
      <c r="G126" s="30"/>
      <c r="H126" s="30"/>
      <c r="I126" s="30"/>
      <c r="J126" s="30"/>
      <c r="K126" s="31"/>
      <c r="L126" s="31"/>
      <c r="M126" s="29"/>
      <c r="N126" s="29"/>
    </row>
    <row r="127" spans="1:14">
      <c r="A127" s="28"/>
      <c r="B127" s="29"/>
      <c r="C127" s="29"/>
      <c r="D127" s="29"/>
      <c r="E127" s="29"/>
      <c r="F127" s="29"/>
      <c r="G127" s="30"/>
      <c r="H127" s="30"/>
      <c r="I127" s="30"/>
      <c r="J127" s="30"/>
      <c r="K127" s="31"/>
      <c r="L127" s="31"/>
      <c r="M127" s="29"/>
      <c r="N127" s="29"/>
    </row>
    <row r="128" spans="1:14">
      <c r="A128" s="28"/>
      <c r="B128" s="29"/>
      <c r="C128" s="29"/>
      <c r="D128" s="29"/>
      <c r="E128" s="29"/>
      <c r="F128" s="29"/>
      <c r="G128" s="30"/>
      <c r="H128" s="30"/>
      <c r="I128" s="30"/>
      <c r="J128" s="30"/>
      <c r="K128" s="31"/>
      <c r="L128" s="31"/>
      <c r="M128" s="29"/>
      <c r="N128" s="29"/>
    </row>
    <row r="129" spans="1:14">
      <c r="A129" s="28"/>
      <c r="B129" s="29"/>
      <c r="C129" s="29"/>
      <c r="D129" s="29"/>
      <c r="E129" s="29"/>
      <c r="F129" s="29"/>
      <c r="G129" s="30"/>
      <c r="H129" s="30"/>
      <c r="I129" s="30"/>
      <c r="J129" s="30"/>
      <c r="K129" s="31"/>
      <c r="L129" s="31"/>
      <c r="M129" s="29"/>
      <c r="N129" s="29"/>
    </row>
    <row r="130" spans="1:14">
      <c r="A130" s="28"/>
      <c r="B130" s="29"/>
      <c r="C130" s="29"/>
      <c r="D130" s="29"/>
      <c r="E130" s="29"/>
      <c r="F130" s="29"/>
      <c r="G130" s="30"/>
      <c r="H130" s="30"/>
      <c r="I130" s="30"/>
      <c r="J130" s="30"/>
      <c r="K130" s="31"/>
      <c r="L130" s="31"/>
      <c r="M130" s="29"/>
      <c r="N130" s="29"/>
    </row>
    <row r="131" spans="1:14">
      <c r="A131" s="28"/>
      <c r="B131" s="29"/>
      <c r="C131" s="29"/>
      <c r="D131" s="29"/>
      <c r="E131" s="29"/>
      <c r="F131" s="29"/>
      <c r="G131" s="30"/>
      <c r="H131" s="30"/>
      <c r="I131" s="30"/>
      <c r="J131" s="30"/>
      <c r="K131" s="31"/>
      <c r="L131" s="31"/>
      <c r="M131" s="29"/>
      <c r="N131" s="29"/>
    </row>
    <row r="132" spans="1:14">
      <c r="A132" s="28"/>
      <c r="B132" s="29"/>
      <c r="C132" s="29"/>
      <c r="D132" s="29"/>
      <c r="E132" s="29"/>
      <c r="F132" s="29"/>
      <c r="G132" s="30"/>
      <c r="H132" s="30"/>
      <c r="I132" s="30"/>
      <c r="J132" s="30"/>
      <c r="K132" s="31"/>
      <c r="L132" s="31"/>
      <c r="M132" s="29"/>
      <c r="N132" s="29"/>
    </row>
    <row r="133" spans="1:14">
      <c r="A133" s="28"/>
      <c r="B133" s="29"/>
      <c r="C133" s="29"/>
      <c r="D133" s="29"/>
      <c r="E133" s="29"/>
      <c r="F133" s="29"/>
      <c r="G133" s="30"/>
      <c r="H133" s="30"/>
      <c r="I133" s="30"/>
      <c r="J133" s="30"/>
      <c r="K133" s="31"/>
      <c r="L133" s="31"/>
      <c r="M133" s="29"/>
      <c r="N133" s="29"/>
    </row>
    <row r="134" spans="1:14">
      <c r="A134" s="28"/>
      <c r="B134" s="29"/>
      <c r="C134" s="29"/>
      <c r="D134" s="29"/>
      <c r="E134" s="29"/>
      <c r="F134" s="29"/>
      <c r="G134" s="30"/>
      <c r="H134" s="30"/>
      <c r="I134" s="30"/>
      <c r="J134" s="30"/>
      <c r="K134" s="31"/>
      <c r="L134" s="31"/>
      <c r="M134" s="29"/>
      <c r="N134" s="29"/>
    </row>
    <row r="135" spans="1:14">
      <c r="A135" s="28"/>
      <c r="B135" s="29"/>
      <c r="C135" s="29"/>
      <c r="D135" s="29"/>
      <c r="E135" s="29"/>
      <c r="F135" s="29"/>
      <c r="G135" s="30"/>
      <c r="H135" s="30"/>
      <c r="I135" s="30"/>
      <c r="J135" s="30"/>
      <c r="K135" s="31"/>
      <c r="L135" s="31"/>
      <c r="M135" s="29"/>
      <c r="N135" s="29"/>
    </row>
    <row r="136" spans="1:14">
      <c r="A136" s="28"/>
      <c r="B136" s="29"/>
      <c r="C136" s="29"/>
      <c r="D136" s="29"/>
      <c r="E136" s="29"/>
      <c r="F136" s="29"/>
      <c r="G136" s="30"/>
      <c r="H136" s="30"/>
      <c r="I136" s="30"/>
      <c r="J136" s="30"/>
      <c r="K136" s="31"/>
      <c r="L136" s="31"/>
      <c r="M136" s="29"/>
      <c r="N136" s="29"/>
    </row>
    <row r="137" spans="1:14">
      <c r="A137" s="28"/>
      <c r="B137" s="29"/>
      <c r="C137" s="29"/>
      <c r="D137" s="29"/>
      <c r="E137" s="29"/>
      <c r="F137" s="29"/>
      <c r="G137" s="30"/>
      <c r="H137" s="30"/>
      <c r="I137" s="30"/>
      <c r="J137" s="30"/>
      <c r="K137" s="31"/>
      <c r="L137" s="31"/>
      <c r="M137" s="29"/>
      <c r="N137" s="29"/>
    </row>
    <row r="138" spans="1:14">
      <c r="A138" s="28"/>
      <c r="B138" s="29"/>
      <c r="C138" s="29"/>
      <c r="D138" s="29"/>
      <c r="E138" s="29"/>
      <c r="F138" s="29"/>
      <c r="G138" s="30"/>
      <c r="H138" s="30"/>
      <c r="I138" s="30"/>
      <c r="J138" s="30"/>
      <c r="K138" s="31"/>
      <c r="L138" s="31"/>
      <c r="M138" s="29"/>
      <c r="N138" s="29"/>
    </row>
    <row r="139" spans="1:14">
      <c r="A139" s="28"/>
      <c r="B139" s="29"/>
      <c r="C139" s="29"/>
      <c r="D139" s="29"/>
      <c r="E139" s="29"/>
      <c r="F139" s="29"/>
      <c r="G139" s="30"/>
      <c r="H139" s="30"/>
      <c r="I139" s="30"/>
      <c r="J139" s="30"/>
      <c r="K139" s="31"/>
      <c r="L139" s="31"/>
      <c r="M139" s="29"/>
      <c r="N139" s="29"/>
    </row>
    <row r="140" spans="1:14">
      <c r="A140" s="28"/>
      <c r="B140" s="29"/>
      <c r="C140" s="29"/>
      <c r="D140" s="29"/>
      <c r="E140" s="29"/>
      <c r="F140" s="29"/>
      <c r="G140" s="30"/>
      <c r="H140" s="30"/>
      <c r="I140" s="30"/>
      <c r="J140" s="30"/>
      <c r="K140" s="31"/>
      <c r="L140" s="31"/>
      <c r="M140" s="29"/>
      <c r="N140" s="29"/>
    </row>
    <row r="141" spans="1:14">
      <c r="A141" s="28"/>
      <c r="B141" s="29"/>
      <c r="C141" s="29"/>
      <c r="D141" s="29"/>
      <c r="E141" s="29"/>
      <c r="F141" s="29"/>
      <c r="G141" s="30"/>
      <c r="H141" s="30"/>
      <c r="I141" s="30"/>
      <c r="J141" s="30"/>
      <c r="K141" s="31"/>
      <c r="L141" s="31"/>
      <c r="M141" s="29"/>
      <c r="N141" s="29"/>
    </row>
    <row r="142" spans="1:14">
      <c r="A142" s="28"/>
      <c r="B142" s="29"/>
      <c r="C142" s="29"/>
      <c r="D142" s="29"/>
      <c r="E142" s="29"/>
      <c r="F142" s="29"/>
      <c r="G142" s="30"/>
      <c r="H142" s="30"/>
      <c r="I142" s="30"/>
      <c r="J142" s="30"/>
      <c r="K142" s="31"/>
      <c r="L142" s="31"/>
      <c r="M142" s="29"/>
      <c r="N142" s="29"/>
    </row>
    <row r="143" spans="1:14">
      <c r="A143" s="28"/>
      <c r="B143" s="29"/>
      <c r="C143" s="29"/>
      <c r="D143" s="29"/>
      <c r="E143" s="29"/>
      <c r="F143" s="29"/>
      <c r="G143" s="30"/>
      <c r="H143" s="30"/>
      <c r="I143" s="30"/>
      <c r="J143" s="30"/>
      <c r="K143" s="31"/>
      <c r="L143" s="31"/>
      <c r="M143" s="29"/>
      <c r="N143" s="29"/>
    </row>
    <row r="144" spans="1:14">
      <c r="A144" s="28"/>
      <c r="B144" s="29"/>
      <c r="C144" s="29"/>
      <c r="D144" s="29"/>
      <c r="E144" s="29"/>
      <c r="F144" s="29"/>
      <c r="G144" s="30"/>
      <c r="H144" s="30"/>
      <c r="I144" s="30"/>
      <c r="J144" s="30"/>
      <c r="K144" s="31"/>
      <c r="L144" s="31"/>
      <c r="M144" s="29"/>
      <c r="N144" s="29"/>
    </row>
    <row r="145" spans="1:14">
      <c r="A145" s="28"/>
      <c r="B145" s="29"/>
      <c r="C145" s="29"/>
      <c r="D145" s="29"/>
      <c r="E145" s="29"/>
      <c r="F145" s="29"/>
      <c r="G145" s="30"/>
      <c r="H145" s="30"/>
      <c r="I145" s="30"/>
      <c r="J145" s="30"/>
      <c r="K145" s="31"/>
      <c r="L145" s="31"/>
      <c r="M145" s="29"/>
      <c r="N145" s="29"/>
    </row>
    <row r="146" spans="1:14">
      <c r="A146" s="28"/>
      <c r="B146" s="29"/>
      <c r="C146" s="29"/>
      <c r="D146" s="29"/>
      <c r="E146" s="29"/>
      <c r="F146" s="29"/>
      <c r="G146" s="30"/>
      <c r="H146" s="30"/>
      <c r="I146" s="30"/>
      <c r="J146" s="30"/>
      <c r="K146" s="31"/>
      <c r="L146" s="31"/>
      <c r="M146" s="29"/>
      <c r="N146" s="29"/>
    </row>
    <row r="147" spans="1:14">
      <c r="A147" s="28"/>
      <c r="B147" s="29"/>
      <c r="C147" s="29"/>
      <c r="D147" s="29"/>
      <c r="E147" s="29"/>
      <c r="F147" s="29"/>
      <c r="G147" s="30"/>
      <c r="H147" s="30"/>
      <c r="I147" s="30"/>
      <c r="J147" s="30"/>
      <c r="K147" s="31"/>
      <c r="L147" s="31"/>
      <c r="M147" s="29"/>
      <c r="N147" s="29"/>
    </row>
    <row r="148" spans="1:14">
      <c r="A148" s="28"/>
      <c r="B148" s="29"/>
      <c r="C148" s="29"/>
      <c r="D148" s="29"/>
      <c r="E148" s="29"/>
      <c r="F148" s="29"/>
      <c r="G148" s="30"/>
      <c r="H148" s="30"/>
      <c r="I148" s="30"/>
      <c r="J148" s="30"/>
      <c r="K148" s="31"/>
      <c r="L148" s="31"/>
      <c r="M148" s="29"/>
      <c r="N148" s="29"/>
    </row>
    <row r="149" spans="1:14">
      <c r="A149" s="28"/>
      <c r="B149" s="29"/>
      <c r="C149" s="29"/>
      <c r="D149" s="29"/>
      <c r="E149" s="29"/>
      <c r="F149" s="29"/>
      <c r="G149" s="30"/>
      <c r="H149" s="30"/>
      <c r="I149" s="30"/>
      <c r="J149" s="30"/>
      <c r="K149" s="31"/>
      <c r="L149" s="31"/>
      <c r="M149" s="29"/>
      <c r="N149" s="29"/>
    </row>
    <row r="150" spans="1:14">
      <c r="A150" s="28"/>
      <c r="B150" s="29"/>
      <c r="C150" s="29"/>
      <c r="D150" s="29"/>
      <c r="E150" s="29"/>
      <c r="F150" s="29"/>
      <c r="G150" s="30"/>
      <c r="H150" s="30"/>
      <c r="I150" s="30"/>
      <c r="J150" s="30"/>
      <c r="K150" s="31"/>
      <c r="L150" s="31"/>
      <c r="M150" s="29"/>
      <c r="N150" s="29"/>
    </row>
    <row r="151" spans="1:14">
      <c r="A151" s="28"/>
      <c r="B151" s="29"/>
      <c r="C151" s="29"/>
      <c r="D151" s="29"/>
      <c r="E151" s="29"/>
      <c r="F151" s="29"/>
      <c r="G151" s="30"/>
      <c r="H151" s="30"/>
      <c r="I151" s="30"/>
      <c r="J151" s="30"/>
      <c r="K151" s="31"/>
      <c r="L151" s="31"/>
      <c r="M151" s="29"/>
      <c r="N151" s="29"/>
    </row>
    <row r="152" spans="1:14">
      <c r="A152" s="28"/>
      <c r="B152" s="29"/>
      <c r="C152" s="29"/>
      <c r="D152" s="29"/>
      <c r="E152" s="29"/>
      <c r="F152" s="29"/>
      <c r="G152" s="30"/>
      <c r="H152" s="30"/>
      <c r="I152" s="30"/>
      <c r="J152" s="30"/>
      <c r="K152" s="31"/>
      <c r="L152" s="31"/>
      <c r="M152" s="29"/>
      <c r="N152" s="29"/>
    </row>
    <row r="153" spans="1:14">
      <c r="A153" s="28"/>
      <c r="B153" s="29"/>
      <c r="C153" s="29"/>
      <c r="D153" s="29"/>
      <c r="E153" s="29"/>
      <c r="F153" s="29"/>
      <c r="G153" s="30"/>
      <c r="H153" s="30"/>
      <c r="I153" s="30"/>
      <c r="J153" s="30"/>
      <c r="K153" s="31"/>
      <c r="L153" s="31"/>
      <c r="M153" s="29"/>
      <c r="N153" s="29"/>
    </row>
    <row r="154" spans="1:14">
      <c r="A154" s="28"/>
      <c r="B154" s="29"/>
      <c r="C154" s="29"/>
      <c r="D154" s="29"/>
      <c r="E154" s="29"/>
      <c r="F154" s="29"/>
      <c r="G154" s="30"/>
      <c r="H154" s="30"/>
      <c r="I154" s="30"/>
      <c r="J154" s="30"/>
      <c r="K154" s="31"/>
      <c r="L154" s="31"/>
      <c r="M154" s="29"/>
      <c r="N154" s="29"/>
    </row>
    <row r="155" spans="1:14">
      <c r="A155" s="28"/>
      <c r="B155" s="29"/>
      <c r="C155" s="29"/>
      <c r="D155" s="29"/>
      <c r="E155" s="29"/>
      <c r="F155" s="29"/>
      <c r="G155" s="30"/>
      <c r="H155" s="30"/>
      <c r="I155" s="30"/>
      <c r="J155" s="30"/>
      <c r="K155" s="31"/>
      <c r="L155" s="31"/>
      <c r="M155" s="29"/>
      <c r="N155" s="29"/>
    </row>
    <row r="156" spans="1:14">
      <c r="A156" s="28"/>
      <c r="B156" s="29"/>
      <c r="C156" s="29"/>
      <c r="D156" s="29"/>
      <c r="E156" s="29"/>
      <c r="F156" s="29"/>
      <c r="G156" s="30"/>
      <c r="H156" s="30"/>
      <c r="I156" s="30"/>
      <c r="J156" s="30"/>
      <c r="K156" s="31"/>
      <c r="L156" s="31"/>
      <c r="M156" s="29"/>
      <c r="N156" s="29"/>
    </row>
    <row r="157" spans="1:14">
      <c r="A157" s="28"/>
      <c r="B157" s="29"/>
      <c r="C157" s="29"/>
      <c r="D157" s="29"/>
      <c r="E157" s="29"/>
      <c r="F157" s="29"/>
      <c r="G157" s="30"/>
      <c r="H157" s="30"/>
      <c r="I157" s="30"/>
      <c r="J157" s="30"/>
      <c r="K157" s="31"/>
      <c r="L157" s="31"/>
      <c r="M157" s="29"/>
      <c r="N157" s="29"/>
    </row>
    <row r="158" spans="1:14">
      <c r="A158" s="28"/>
      <c r="B158" s="29"/>
      <c r="C158" s="29"/>
      <c r="D158" s="29"/>
      <c r="E158" s="29"/>
      <c r="F158" s="29"/>
      <c r="G158" s="30"/>
      <c r="H158" s="30"/>
      <c r="I158" s="30"/>
      <c r="J158" s="30"/>
      <c r="K158" s="31"/>
      <c r="L158" s="31"/>
      <c r="M158" s="29"/>
      <c r="N158" s="29"/>
    </row>
    <row r="159" spans="1:14">
      <c r="A159" s="28"/>
      <c r="B159" s="29"/>
      <c r="C159" s="29"/>
      <c r="D159" s="29"/>
      <c r="E159" s="29"/>
      <c r="F159" s="29"/>
      <c r="G159" s="30"/>
      <c r="H159" s="30"/>
      <c r="I159" s="30"/>
      <c r="J159" s="30"/>
      <c r="K159" s="31"/>
      <c r="L159" s="31"/>
      <c r="M159" s="29"/>
      <c r="N159" s="29"/>
    </row>
    <row r="160" spans="1:14">
      <c r="A160" s="28"/>
      <c r="B160" s="29"/>
      <c r="C160" s="29"/>
      <c r="D160" s="29"/>
      <c r="E160" s="29"/>
      <c r="F160" s="29"/>
      <c r="G160" s="30"/>
      <c r="H160" s="30"/>
      <c r="I160" s="30"/>
      <c r="J160" s="30"/>
      <c r="K160" s="31"/>
      <c r="L160" s="31"/>
      <c r="M160" s="29"/>
      <c r="N160" s="29"/>
    </row>
    <row r="161" spans="1:14">
      <c r="A161" s="28"/>
      <c r="B161" s="29"/>
      <c r="C161" s="29"/>
      <c r="D161" s="29"/>
      <c r="E161" s="29"/>
      <c r="F161" s="29"/>
      <c r="G161" s="30"/>
      <c r="H161" s="30"/>
      <c r="I161" s="30"/>
      <c r="J161" s="30"/>
      <c r="K161" s="31"/>
      <c r="L161" s="31"/>
      <c r="M161" s="29"/>
      <c r="N161" s="29"/>
    </row>
    <row r="162" spans="1:14">
      <c r="A162" s="28"/>
      <c r="B162" s="29"/>
      <c r="C162" s="29"/>
      <c r="D162" s="29"/>
      <c r="E162" s="29"/>
      <c r="F162" s="29"/>
      <c r="G162" s="30"/>
      <c r="H162" s="30"/>
      <c r="I162" s="30"/>
      <c r="J162" s="30"/>
      <c r="K162" s="31"/>
      <c r="L162" s="31"/>
      <c r="M162" s="29"/>
      <c r="N162" s="29"/>
    </row>
    <row r="163" spans="1:14">
      <c r="A163" s="28"/>
      <c r="B163" s="29"/>
      <c r="C163" s="29"/>
      <c r="D163" s="29"/>
      <c r="E163" s="29"/>
      <c r="F163" s="29"/>
      <c r="G163" s="30"/>
      <c r="H163" s="30"/>
      <c r="I163" s="30"/>
      <c r="J163" s="30"/>
      <c r="K163" s="31"/>
      <c r="L163" s="31"/>
      <c r="M163" s="29"/>
      <c r="N163" s="29"/>
    </row>
    <row r="164" spans="1:14">
      <c r="A164" s="28"/>
      <c r="B164" s="29"/>
      <c r="C164" s="29"/>
      <c r="D164" s="29"/>
      <c r="E164" s="29"/>
      <c r="F164" s="29"/>
      <c r="G164" s="30"/>
      <c r="H164" s="30"/>
      <c r="I164" s="30"/>
      <c r="J164" s="30"/>
      <c r="K164" s="31"/>
      <c r="L164" s="31"/>
      <c r="M164" s="29"/>
      <c r="N164" s="29"/>
    </row>
    <row r="165" spans="1:14">
      <c r="A165" s="28"/>
      <c r="B165" s="29"/>
      <c r="C165" s="29"/>
      <c r="D165" s="29"/>
      <c r="E165" s="29"/>
      <c r="F165" s="29"/>
      <c r="G165" s="30"/>
      <c r="H165" s="30"/>
      <c r="I165" s="30"/>
      <c r="J165" s="30"/>
      <c r="K165" s="31"/>
      <c r="L165" s="31"/>
      <c r="M165" s="29"/>
      <c r="N165" s="29"/>
    </row>
    <row r="166" spans="1:14">
      <c r="A166" s="28"/>
      <c r="B166" s="29"/>
      <c r="C166" s="29"/>
      <c r="D166" s="29"/>
      <c r="E166" s="29"/>
      <c r="F166" s="29"/>
      <c r="G166" s="30"/>
      <c r="H166" s="30"/>
      <c r="I166" s="30"/>
      <c r="J166" s="30"/>
      <c r="K166" s="31"/>
      <c r="L166" s="31"/>
      <c r="M166" s="29"/>
      <c r="N166" s="29"/>
    </row>
    <row r="167" spans="1:14">
      <c r="A167" s="28"/>
      <c r="B167" s="29"/>
      <c r="C167" s="29"/>
      <c r="D167" s="29"/>
      <c r="E167" s="29"/>
      <c r="F167" s="29"/>
      <c r="G167" s="30"/>
      <c r="H167" s="30"/>
      <c r="I167" s="30"/>
      <c r="J167" s="30"/>
      <c r="K167" s="31"/>
      <c r="L167" s="31"/>
      <c r="M167" s="29"/>
      <c r="N167" s="29"/>
    </row>
    <row r="168" spans="1:14">
      <c r="A168" s="28"/>
      <c r="B168" s="29"/>
      <c r="C168" s="29"/>
      <c r="D168" s="29"/>
      <c r="E168" s="29"/>
      <c r="F168" s="29"/>
      <c r="G168" s="30"/>
      <c r="H168" s="30"/>
      <c r="I168" s="30"/>
      <c r="J168" s="30"/>
      <c r="K168" s="31"/>
      <c r="L168" s="31"/>
      <c r="M168" s="29"/>
      <c r="N168" s="29"/>
    </row>
    <row r="169" spans="1:14">
      <c r="A169" s="28"/>
      <c r="B169" s="29"/>
      <c r="C169" s="29"/>
      <c r="D169" s="29"/>
      <c r="E169" s="29"/>
      <c r="F169" s="29"/>
      <c r="G169" s="30"/>
      <c r="H169" s="30"/>
      <c r="I169" s="30"/>
      <c r="J169" s="30"/>
      <c r="K169" s="31"/>
      <c r="L169" s="31"/>
      <c r="M169" s="29"/>
      <c r="N169" s="29"/>
    </row>
    <row r="170" spans="1:14">
      <c r="A170" s="28"/>
      <c r="B170" s="29"/>
      <c r="C170" s="29"/>
      <c r="D170" s="29"/>
      <c r="E170" s="29"/>
      <c r="F170" s="29"/>
      <c r="G170" s="30"/>
      <c r="H170" s="30"/>
      <c r="I170" s="30"/>
      <c r="J170" s="30"/>
      <c r="K170" s="31"/>
      <c r="L170" s="31"/>
      <c r="M170" s="29"/>
      <c r="N170" s="29"/>
    </row>
    <row r="171" spans="1:14">
      <c r="A171" s="28"/>
      <c r="B171" s="29"/>
      <c r="C171" s="29"/>
      <c r="D171" s="29"/>
      <c r="E171" s="29"/>
      <c r="F171" s="29"/>
      <c r="G171" s="30"/>
      <c r="H171" s="30"/>
      <c r="I171" s="30"/>
      <c r="J171" s="30"/>
      <c r="K171" s="31"/>
      <c r="L171" s="31"/>
      <c r="M171" s="29"/>
      <c r="N171" s="29"/>
    </row>
    <row r="172" spans="1:14">
      <c r="A172" s="28"/>
      <c r="B172" s="29"/>
      <c r="C172" s="29"/>
      <c r="D172" s="29"/>
      <c r="E172" s="29"/>
      <c r="F172" s="29"/>
      <c r="G172" s="30"/>
      <c r="H172" s="30"/>
      <c r="I172" s="30"/>
      <c r="J172" s="30"/>
      <c r="K172" s="31"/>
      <c r="L172" s="31"/>
      <c r="M172" s="29"/>
      <c r="N172" s="29"/>
    </row>
    <row r="173" spans="1:14">
      <c r="A173" s="28"/>
      <c r="B173" s="29"/>
      <c r="C173" s="29"/>
      <c r="D173" s="29"/>
      <c r="E173" s="29"/>
      <c r="F173" s="29"/>
      <c r="G173" s="30"/>
      <c r="H173" s="30"/>
      <c r="I173" s="30"/>
      <c r="J173" s="30"/>
      <c r="K173" s="31"/>
      <c r="L173" s="31"/>
      <c r="M173" s="29"/>
      <c r="N173" s="29"/>
    </row>
    <row r="174" spans="1:14">
      <c r="A174" s="28"/>
      <c r="B174" s="29"/>
      <c r="C174" s="29"/>
      <c r="D174" s="29"/>
      <c r="E174" s="29"/>
      <c r="F174" s="29"/>
      <c r="G174" s="30"/>
      <c r="H174" s="30"/>
      <c r="I174" s="30"/>
      <c r="J174" s="30"/>
      <c r="K174" s="31"/>
      <c r="L174" s="31"/>
      <c r="M174" s="29"/>
      <c r="N174" s="29"/>
    </row>
    <row r="175" spans="1:14">
      <c r="A175" s="28"/>
      <c r="B175" s="29"/>
      <c r="C175" s="29"/>
      <c r="D175" s="29"/>
      <c r="E175" s="29"/>
      <c r="F175" s="29"/>
      <c r="G175" s="30"/>
      <c r="H175" s="30"/>
      <c r="I175" s="30"/>
      <c r="J175" s="30"/>
      <c r="K175" s="31"/>
      <c r="L175" s="31"/>
      <c r="M175" s="29"/>
      <c r="N175" s="29"/>
    </row>
    <row r="176" spans="1:14">
      <c r="A176" s="28"/>
      <c r="B176" s="29"/>
      <c r="C176" s="29"/>
      <c r="D176" s="29"/>
      <c r="E176" s="29"/>
      <c r="F176" s="29"/>
      <c r="G176" s="30"/>
      <c r="H176" s="30"/>
      <c r="I176" s="30"/>
      <c r="J176" s="30"/>
      <c r="K176" s="31"/>
      <c r="L176" s="31"/>
      <c r="M176" s="29"/>
      <c r="N176" s="29"/>
    </row>
    <row r="177" spans="1:14">
      <c r="A177" s="28"/>
      <c r="B177" s="29"/>
      <c r="C177" s="29"/>
      <c r="D177" s="29"/>
      <c r="E177" s="29"/>
      <c r="F177" s="29"/>
      <c r="G177" s="30"/>
      <c r="H177" s="30"/>
      <c r="I177" s="30"/>
      <c r="J177" s="30"/>
      <c r="K177" s="31"/>
      <c r="L177" s="31"/>
      <c r="M177" s="29"/>
      <c r="N177" s="29"/>
    </row>
    <row r="178" spans="1:14">
      <c r="A178" s="28"/>
      <c r="B178" s="29"/>
      <c r="C178" s="29"/>
      <c r="D178" s="29"/>
      <c r="E178" s="29"/>
      <c r="F178" s="29"/>
      <c r="G178" s="30"/>
      <c r="H178" s="30"/>
      <c r="I178" s="30"/>
      <c r="J178" s="30"/>
      <c r="K178" s="31"/>
      <c r="L178" s="31"/>
      <c r="M178" s="29"/>
      <c r="N178" s="29"/>
    </row>
    <row r="179" spans="1:14">
      <c r="A179" s="28"/>
      <c r="B179" s="29"/>
      <c r="C179" s="29"/>
      <c r="D179" s="29"/>
      <c r="E179" s="29"/>
      <c r="F179" s="29"/>
      <c r="G179" s="30"/>
      <c r="H179" s="30"/>
      <c r="I179" s="30"/>
      <c r="J179" s="30"/>
      <c r="K179" s="31"/>
      <c r="L179" s="31"/>
      <c r="M179" s="29"/>
      <c r="N179" s="29"/>
    </row>
    <row r="180" spans="1:14">
      <c r="A180" s="28"/>
      <c r="B180" s="29"/>
      <c r="C180" s="29"/>
      <c r="D180" s="29"/>
      <c r="E180" s="29"/>
      <c r="F180" s="29"/>
      <c r="G180" s="30"/>
      <c r="H180" s="30"/>
      <c r="I180" s="30"/>
      <c r="J180" s="30"/>
      <c r="K180" s="31"/>
      <c r="L180" s="31"/>
      <c r="M180" s="29"/>
      <c r="N180" s="29"/>
    </row>
    <row r="181" spans="1:14">
      <c r="A181" s="28"/>
      <c r="B181" s="29"/>
      <c r="C181" s="29"/>
      <c r="D181" s="29"/>
      <c r="E181" s="29"/>
      <c r="F181" s="29"/>
      <c r="G181" s="30"/>
      <c r="H181" s="30"/>
      <c r="I181" s="30"/>
      <c r="J181" s="30"/>
      <c r="K181" s="31"/>
      <c r="L181" s="31"/>
      <c r="M181" s="29"/>
      <c r="N181" s="29"/>
    </row>
    <row r="182" spans="1:14">
      <c r="A182" s="28"/>
      <c r="B182" s="29"/>
      <c r="C182" s="29"/>
      <c r="D182" s="29"/>
      <c r="E182" s="29"/>
      <c r="F182" s="29"/>
      <c r="G182" s="30"/>
      <c r="H182" s="30"/>
      <c r="I182" s="30"/>
      <c r="J182" s="30"/>
      <c r="K182" s="31"/>
      <c r="L182" s="31"/>
      <c r="M182" s="29"/>
      <c r="N182" s="29"/>
    </row>
    <row r="183" spans="1:14">
      <c r="A183" s="28"/>
      <c r="B183" s="29"/>
      <c r="C183" s="29"/>
      <c r="D183" s="29"/>
      <c r="E183" s="29"/>
      <c r="F183" s="29"/>
      <c r="G183" s="30"/>
      <c r="H183" s="30"/>
      <c r="I183" s="30"/>
      <c r="J183" s="30"/>
      <c r="K183" s="31"/>
      <c r="L183" s="31"/>
      <c r="M183" s="29"/>
      <c r="N183" s="29"/>
    </row>
    <row r="184" spans="1:14">
      <c r="A184" s="28"/>
      <c r="B184" s="29"/>
      <c r="C184" s="29"/>
      <c r="D184" s="29"/>
      <c r="E184" s="29"/>
      <c r="F184" s="29"/>
      <c r="G184" s="30"/>
      <c r="H184" s="30"/>
      <c r="I184" s="30"/>
      <c r="J184" s="30"/>
      <c r="K184" s="31"/>
      <c r="L184" s="31"/>
      <c r="M184" s="29"/>
      <c r="N184" s="29"/>
    </row>
    <row r="185" spans="1:14">
      <c r="A185" s="28"/>
      <c r="B185" s="29"/>
      <c r="C185" s="29"/>
      <c r="D185" s="29"/>
      <c r="E185" s="29"/>
      <c r="F185" s="29"/>
      <c r="G185" s="30"/>
      <c r="H185" s="30"/>
      <c r="I185" s="30"/>
      <c r="J185" s="30"/>
      <c r="K185" s="31"/>
      <c r="L185" s="31"/>
      <c r="M185" s="29"/>
      <c r="N185" s="29"/>
    </row>
    <row r="186" spans="1:14">
      <c r="A186" s="28"/>
      <c r="B186" s="29"/>
      <c r="C186" s="29"/>
      <c r="D186" s="29"/>
      <c r="E186" s="29"/>
      <c r="F186" s="29"/>
      <c r="G186" s="30"/>
      <c r="H186" s="30"/>
      <c r="I186" s="30"/>
      <c r="J186" s="30"/>
      <c r="K186" s="31"/>
      <c r="L186" s="31"/>
      <c r="M186" s="29"/>
      <c r="N186" s="29"/>
    </row>
    <row r="187" spans="1:14">
      <c r="A187" s="28"/>
      <c r="B187" s="29"/>
      <c r="C187" s="29"/>
      <c r="D187" s="29"/>
      <c r="E187" s="29"/>
      <c r="F187" s="29"/>
      <c r="G187" s="30"/>
      <c r="H187" s="30"/>
      <c r="I187" s="30"/>
      <c r="J187" s="30"/>
      <c r="K187" s="31"/>
      <c r="L187" s="31"/>
      <c r="M187" s="29"/>
      <c r="N187" s="29"/>
    </row>
    <row r="188" spans="1:14">
      <c r="A188" s="28"/>
      <c r="B188" s="29"/>
      <c r="C188" s="29"/>
      <c r="D188" s="29"/>
      <c r="E188" s="29"/>
      <c r="F188" s="29"/>
      <c r="G188" s="30"/>
      <c r="H188" s="30"/>
      <c r="I188" s="30"/>
      <c r="J188" s="30"/>
      <c r="K188" s="31"/>
      <c r="L188" s="31"/>
      <c r="M188" s="29"/>
      <c r="N188" s="29"/>
    </row>
    <row r="189" spans="1:14">
      <c r="A189" s="28"/>
      <c r="B189" s="29"/>
      <c r="C189" s="29"/>
      <c r="D189" s="29"/>
      <c r="E189" s="29"/>
      <c r="F189" s="29"/>
      <c r="G189" s="30"/>
      <c r="H189" s="30"/>
      <c r="I189" s="30"/>
      <c r="J189" s="30"/>
      <c r="K189" s="31"/>
      <c r="L189" s="31"/>
      <c r="M189" s="29"/>
      <c r="N189" s="29"/>
    </row>
    <row r="190" spans="1:14">
      <c r="A190" s="28"/>
      <c r="B190" s="29"/>
      <c r="C190" s="29"/>
      <c r="D190" s="29"/>
      <c r="E190" s="29"/>
      <c r="F190" s="29"/>
      <c r="G190" s="30"/>
      <c r="H190" s="30"/>
      <c r="I190" s="30"/>
      <c r="J190" s="30"/>
      <c r="K190" s="31"/>
      <c r="L190" s="31"/>
      <c r="M190" s="29"/>
      <c r="N190" s="29"/>
    </row>
    <row r="191" spans="1:14">
      <c r="A191" s="28"/>
      <c r="B191" s="29"/>
      <c r="C191" s="29"/>
      <c r="D191" s="29"/>
      <c r="E191" s="29"/>
      <c r="F191" s="29"/>
      <c r="G191" s="30"/>
      <c r="H191" s="30"/>
      <c r="I191" s="30"/>
      <c r="J191" s="30"/>
      <c r="K191" s="31"/>
      <c r="L191" s="31"/>
      <c r="M191" s="29"/>
      <c r="N191" s="29"/>
    </row>
    <row r="192" spans="1:14">
      <c r="A192" s="28"/>
      <c r="B192" s="29"/>
      <c r="C192" s="29"/>
      <c r="D192" s="29"/>
      <c r="E192" s="29"/>
      <c r="F192" s="29"/>
      <c r="G192" s="30"/>
      <c r="H192" s="30"/>
      <c r="I192" s="30"/>
      <c r="J192" s="30"/>
      <c r="K192" s="31"/>
      <c r="L192" s="31"/>
      <c r="M192" s="29"/>
      <c r="N192" s="29"/>
    </row>
    <row r="193" spans="1:14">
      <c r="A193" s="28"/>
      <c r="B193" s="29"/>
      <c r="C193" s="29"/>
      <c r="D193" s="29"/>
      <c r="E193" s="29"/>
      <c r="F193" s="29"/>
      <c r="G193" s="30"/>
      <c r="H193" s="30"/>
      <c r="I193" s="30"/>
      <c r="J193" s="30"/>
      <c r="K193" s="31"/>
      <c r="L193" s="31"/>
      <c r="M193" s="29"/>
      <c r="N193" s="29"/>
    </row>
    <row r="194" spans="1:14">
      <c r="A194" s="28"/>
      <c r="B194" s="29"/>
      <c r="C194" s="29"/>
      <c r="D194" s="29"/>
      <c r="E194" s="29"/>
      <c r="F194" s="29"/>
      <c r="G194" s="30"/>
      <c r="H194" s="30"/>
      <c r="I194" s="30"/>
      <c r="J194" s="30"/>
      <c r="K194" s="31"/>
      <c r="L194" s="31"/>
      <c r="M194" s="29"/>
      <c r="N194" s="29"/>
    </row>
    <row r="195" spans="1:14">
      <c r="A195" s="28"/>
      <c r="B195" s="29"/>
      <c r="C195" s="29"/>
      <c r="D195" s="29"/>
      <c r="E195" s="29"/>
      <c r="F195" s="29"/>
      <c r="G195" s="30"/>
      <c r="H195" s="30"/>
      <c r="I195" s="30"/>
      <c r="J195" s="30"/>
      <c r="K195" s="31"/>
      <c r="L195" s="31"/>
      <c r="M195" s="29"/>
      <c r="N195" s="29"/>
    </row>
    <row r="196" spans="1:14">
      <c r="A196" s="28"/>
      <c r="B196" s="29"/>
      <c r="C196" s="29"/>
      <c r="D196" s="29"/>
      <c r="E196" s="29"/>
      <c r="F196" s="29"/>
      <c r="G196" s="30"/>
      <c r="H196" s="30"/>
      <c r="I196" s="30"/>
      <c r="J196" s="30"/>
      <c r="K196" s="31"/>
      <c r="L196" s="31"/>
      <c r="M196" s="29"/>
      <c r="N196" s="29"/>
    </row>
    <row r="197" spans="1:14">
      <c r="A197" s="28"/>
      <c r="B197" s="29"/>
      <c r="C197" s="29"/>
      <c r="D197" s="29"/>
      <c r="E197" s="29"/>
      <c r="F197" s="29"/>
      <c r="G197" s="30"/>
      <c r="H197" s="30"/>
      <c r="I197" s="30"/>
      <c r="J197" s="30"/>
      <c r="K197" s="31"/>
      <c r="L197" s="31"/>
      <c r="M197" s="29"/>
      <c r="N197" s="29"/>
    </row>
    <row r="198" spans="1:14">
      <c r="A198" s="28"/>
      <c r="B198" s="29"/>
      <c r="C198" s="29"/>
      <c r="D198" s="29"/>
      <c r="E198" s="29"/>
      <c r="F198" s="29"/>
      <c r="G198" s="30"/>
      <c r="H198" s="30"/>
      <c r="I198" s="30"/>
      <c r="J198" s="30"/>
      <c r="K198" s="31"/>
      <c r="L198" s="31"/>
      <c r="M198" s="29"/>
      <c r="N198" s="29"/>
    </row>
    <row r="199" spans="1:14">
      <c r="A199" s="28"/>
      <c r="B199" s="29"/>
      <c r="C199" s="29"/>
      <c r="D199" s="29"/>
      <c r="E199" s="29"/>
      <c r="F199" s="29"/>
      <c r="G199" s="30"/>
      <c r="H199" s="30"/>
      <c r="I199" s="30"/>
      <c r="J199" s="30"/>
      <c r="K199" s="31"/>
      <c r="L199" s="31"/>
      <c r="M199" s="29"/>
      <c r="N199" s="29"/>
    </row>
    <row r="200" spans="1:14">
      <c r="A200" s="28"/>
      <c r="B200" s="29"/>
      <c r="C200" s="29"/>
      <c r="D200" s="29"/>
      <c r="E200" s="29"/>
      <c r="F200" s="29"/>
      <c r="G200" s="30"/>
      <c r="H200" s="30"/>
      <c r="I200" s="30"/>
      <c r="J200" s="30"/>
      <c r="K200" s="31"/>
      <c r="L200" s="31"/>
      <c r="M200" s="29"/>
      <c r="N200" s="29"/>
    </row>
    <row r="201" spans="1:14">
      <c r="A201" s="28"/>
      <c r="B201" s="29"/>
      <c r="C201" s="29"/>
      <c r="D201" s="29"/>
      <c r="E201" s="29"/>
      <c r="F201" s="29"/>
      <c r="G201" s="30"/>
      <c r="H201" s="30"/>
      <c r="I201" s="30"/>
      <c r="J201" s="30"/>
      <c r="K201" s="31"/>
      <c r="L201" s="31"/>
      <c r="M201" s="29"/>
      <c r="N201" s="29"/>
    </row>
    <row r="202" spans="1:14">
      <c r="A202" s="28"/>
      <c r="B202" s="29"/>
      <c r="C202" s="29"/>
      <c r="D202" s="29"/>
      <c r="E202" s="29"/>
      <c r="F202" s="29"/>
      <c r="G202" s="30"/>
      <c r="H202" s="30"/>
      <c r="I202" s="30"/>
      <c r="J202" s="30"/>
      <c r="K202" s="31"/>
      <c r="L202" s="31"/>
      <c r="M202" s="29"/>
      <c r="N202" s="29"/>
    </row>
    <row r="203" spans="1:14">
      <c r="A203" s="28"/>
      <c r="B203" s="29"/>
      <c r="C203" s="29"/>
      <c r="D203" s="29"/>
      <c r="E203" s="29"/>
      <c r="F203" s="29"/>
      <c r="G203" s="30"/>
      <c r="H203" s="30"/>
      <c r="I203" s="30"/>
      <c r="J203" s="30"/>
      <c r="K203" s="31"/>
      <c r="L203" s="31"/>
      <c r="M203" s="29"/>
      <c r="N203" s="29"/>
    </row>
    <row r="204" spans="1:14">
      <c r="A204" s="28"/>
      <c r="B204" s="29"/>
      <c r="C204" s="29"/>
      <c r="D204" s="29"/>
      <c r="E204" s="29"/>
      <c r="F204" s="29"/>
      <c r="G204" s="30"/>
      <c r="H204" s="30"/>
      <c r="I204" s="30"/>
      <c r="J204" s="30"/>
      <c r="K204" s="31"/>
      <c r="L204" s="31"/>
      <c r="M204" s="29"/>
      <c r="N204" s="29"/>
    </row>
    <row r="205" spans="1:14">
      <c r="A205" s="28"/>
      <c r="B205" s="29"/>
      <c r="C205" s="29"/>
      <c r="D205" s="29"/>
      <c r="E205" s="29"/>
      <c r="F205" s="29"/>
      <c r="G205" s="30"/>
      <c r="H205" s="30"/>
      <c r="I205" s="30"/>
      <c r="J205" s="30"/>
      <c r="K205" s="31"/>
      <c r="L205" s="31"/>
      <c r="M205" s="29"/>
      <c r="N205" s="29"/>
    </row>
    <row r="206" spans="1:14">
      <c r="A206" s="28"/>
      <c r="B206" s="29"/>
      <c r="C206" s="29"/>
      <c r="D206" s="29"/>
      <c r="E206" s="29"/>
      <c r="F206" s="29"/>
      <c r="G206" s="30"/>
      <c r="H206" s="30"/>
      <c r="I206" s="30"/>
      <c r="J206" s="30"/>
      <c r="K206" s="31"/>
      <c r="L206" s="31"/>
      <c r="M206" s="29"/>
      <c r="N206" s="29"/>
    </row>
    <row r="207" spans="1:14">
      <c r="A207" s="28"/>
      <c r="B207" s="29"/>
      <c r="C207" s="29"/>
      <c r="D207" s="29"/>
      <c r="E207" s="29"/>
      <c r="F207" s="29"/>
      <c r="G207" s="30"/>
      <c r="H207" s="30"/>
      <c r="I207" s="30"/>
      <c r="J207" s="30"/>
      <c r="K207" s="31"/>
      <c r="L207" s="31"/>
      <c r="M207" s="29"/>
      <c r="N207" s="29"/>
    </row>
    <row r="208" spans="1:14">
      <c r="A208" s="28"/>
      <c r="B208" s="29"/>
      <c r="C208" s="29"/>
      <c r="D208" s="29"/>
      <c r="E208" s="29"/>
      <c r="F208" s="29"/>
      <c r="G208" s="30"/>
      <c r="H208" s="30"/>
      <c r="I208" s="30"/>
      <c r="J208" s="30"/>
      <c r="K208" s="31"/>
      <c r="L208" s="31"/>
      <c r="M208" s="29"/>
      <c r="N208" s="29"/>
    </row>
    <row r="209" spans="1:14">
      <c r="A209" s="28"/>
      <c r="B209" s="29"/>
      <c r="C209" s="29"/>
      <c r="D209" s="29"/>
      <c r="E209" s="29"/>
      <c r="F209" s="29"/>
      <c r="G209" s="30"/>
      <c r="H209" s="30"/>
      <c r="I209" s="30"/>
      <c r="J209" s="30"/>
      <c r="K209" s="31"/>
      <c r="L209" s="31"/>
      <c r="M209" s="29"/>
      <c r="N209" s="29"/>
    </row>
    <row r="210" spans="1:14">
      <c r="A210" s="28"/>
      <c r="B210" s="29"/>
      <c r="C210" s="29"/>
      <c r="D210" s="29"/>
      <c r="E210" s="29"/>
      <c r="F210" s="29"/>
      <c r="G210" s="30"/>
      <c r="H210" s="30"/>
      <c r="I210" s="30"/>
      <c r="J210" s="30"/>
      <c r="K210" s="31"/>
      <c r="L210" s="31"/>
      <c r="M210" s="29"/>
      <c r="N210" s="29"/>
    </row>
    <row r="211" spans="1:14">
      <c r="A211" s="28"/>
      <c r="B211" s="29"/>
      <c r="C211" s="29"/>
      <c r="D211" s="29"/>
      <c r="E211" s="29"/>
      <c r="F211" s="29"/>
      <c r="G211" s="30"/>
      <c r="H211" s="30"/>
      <c r="I211" s="30"/>
      <c r="J211" s="30"/>
      <c r="K211" s="31"/>
      <c r="L211" s="31"/>
      <c r="M211" s="29"/>
      <c r="N211" s="29"/>
    </row>
    <row r="212" spans="1:14">
      <c r="A212" s="28"/>
      <c r="B212" s="29"/>
      <c r="C212" s="29"/>
      <c r="D212" s="29"/>
      <c r="E212" s="29"/>
      <c r="F212" s="29"/>
      <c r="G212" s="30"/>
      <c r="H212" s="30"/>
      <c r="I212" s="30"/>
      <c r="J212" s="30"/>
      <c r="K212" s="31"/>
      <c r="L212" s="31"/>
      <c r="M212" s="29"/>
      <c r="N212" s="29"/>
    </row>
    <row r="213" spans="1:14">
      <c r="A213" s="28"/>
      <c r="B213" s="29"/>
      <c r="C213" s="29"/>
      <c r="D213" s="29"/>
      <c r="E213" s="29"/>
      <c r="F213" s="29"/>
      <c r="G213" s="30"/>
      <c r="H213" s="30"/>
      <c r="I213" s="30"/>
      <c r="J213" s="30"/>
      <c r="K213" s="31"/>
      <c r="L213" s="31"/>
      <c r="M213" s="29"/>
      <c r="N213" s="29"/>
    </row>
    <row r="214" spans="1:14">
      <c r="A214" s="28"/>
      <c r="B214" s="29"/>
      <c r="C214" s="29"/>
      <c r="D214" s="29"/>
      <c r="E214" s="29"/>
      <c r="F214" s="29"/>
      <c r="G214" s="30"/>
      <c r="H214" s="30"/>
      <c r="I214" s="30"/>
      <c r="J214" s="30"/>
      <c r="K214" s="31"/>
      <c r="L214" s="31"/>
      <c r="M214" s="29"/>
      <c r="N214" s="29"/>
    </row>
    <row r="215" spans="1:14">
      <c r="A215" s="28"/>
      <c r="B215" s="29"/>
      <c r="C215" s="29"/>
      <c r="D215" s="29"/>
      <c r="E215" s="29"/>
      <c r="F215" s="29"/>
      <c r="G215" s="30"/>
      <c r="H215" s="30"/>
      <c r="I215" s="30"/>
      <c r="J215" s="30"/>
      <c r="K215" s="31"/>
      <c r="L215" s="31"/>
      <c r="M215" s="29"/>
      <c r="N215" s="29"/>
    </row>
    <row r="216" spans="1:14">
      <c r="A216" s="28"/>
      <c r="B216" s="29"/>
      <c r="C216" s="29"/>
      <c r="D216" s="29"/>
      <c r="E216" s="29"/>
      <c r="F216" s="29"/>
      <c r="G216" s="30"/>
      <c r="H216" s="30"/>
      <c r="I216" s="30"/>
      <c r="J216" s="30"/>
      <c r="K216" s="31"/>
      <c r="L216" s="31"/>
      <c r="M216" s="29"/>
      <c r="N216" s="29"/>
    </row>
    <row r="217" spans="1:14">
      <c r="A217" s="28"/>
      <c r="B217" s="29"/>
      <c r="C217" s="29"/>
      <c r="D217" s="29"/>
      <c r="E217" s="29"/>
      <c r="F217" s="29"/>
      <c r="G217" s="30"/>
      <c r="H217" s="30"/>
      <c r="I217" s="30"/>
      <c r="J217" s="30"/>
      <c r="K217" s="31"/>
      <c r="L217" s="31"/>
      <c r="M217" s="29"/>
      <c r="N217" s="29"/>
    </row>
    <row r="218" spans="1:14">
      <c r="A218" s="28"/>
      <c r="B218" s="29"/>
      <c r="C218" s="29"/>
      <c r="D218" s="29"/>
      <c r="E218" s="29"/>
      <c r="F218" s="29"/>
      <c r="G218" s="30"/>
      <c r="H218" s="30"/>
      <c r="I218" s="30"/>
      <c r="J218" s="30"/>
      <c r="K218" s="31"/>
      <c r="L218" s="31"/>
      <c r="M218" s="29"/>
      <c r="N218" s="29"/>
    </row>
    <row r="219" spans="1:14">
      <c r="A219" s="28"/>
      <c r="B219" s="29"/>
      <c r="C219" s="29"/>
      <c r="D219" s="29"/>
      <c r="E219" s="29"/>
      <c r="F219" s="29"/>
      <c r="G219" s="30"/>
      <c r="H219" s="30"/>
      <c r="I219" s="30"/>
      <c r="J219" s="30"/>
      <c r="K219" s="31"/>
      <c r="L219" s="31"/>
      <c r="M219" s="29"/>
      <c r="N219" s="29"/>
    </row>
    <row r="220" spans="1:14">
      <c r="A220" s="28"/>
      <c r="B220" s="29"/>
      <c r="C220" s="29"/>
      <c r="D220" s="29"/>
      <c r="E220" s="29"/>
      <c r="F220" s="29"/>
      <c r="G220" s="30"/>
      <c r="H220" s="30"/>
      <c r="I220" s="30"/>
      <c r="J220" s="30"/>
      <c r="K220" s="31"/>
      <c r="L220" s="31"/>
      <c r="M220" s="29"/>
      <c r="N220" s="29"/>
    </row>
    <row r="221" spans="1:14">
      <c r="A221" s="28"/>
      <c r="B221" s="29"/>
      <c r="C221" s="29"/>
      <c r="D221" s="29"/>
      <c r="E221" s="29"/>
      <c r="F221" s="29"/>
      <c r="G221" s="30"/>
      <c r="H221" s="30"/>
      <c r="I221" s="30"/>
      <c r="J221" s="30"/>
      <c r="K221" s="31"/>
      <c r="L221" s="31"/>
      <c r="M221" s="29"/>
      <c r="N221" s="29"/>
    </row>
    <row r="222" spans="1:14">
      <c r="A222" s="28"/>
      <c r="B222" s="29"/>
      <c r="C222" s="29"/>
      <c r="D222" s="29"/>
      <c r="E222" s="29"/>
      <c r="F222" s="29"/>
      <c r="G222" s="30"/>
      <c r="H222" s="30"/>
      <c r="I222" s="30"/>
      <c r="J222" s="30"/>
      <c r="K222" s="31"/>
      <c r="L222" s="31"/>
      <c r="M222" s="29"/>
      <c r="N222" s="29"/>
    </row>
    <row r="223" spans="1:14">
      <c r="A223" s="28"/>
      <c r="B223" s="29"/>
      <c r="C223" s="29"/>
      <c r="D223" s="29"/>
      <c r="E223" s="29"/>
      <c r="F223" s="29"/>
      <c r="G223" s="30"/>
      <c r="H223" s="30"/>
      <c r="I223" s="30"/>
      <c r="J223" s="30"/>
      <c r="K223" s="31"/>
      <c r="L223" s="31"/>
      <c r="M223" s="29"/>
      <c r="N223" s="29"/>
    </row>
    <row r="224" spans="1:14">
      <c r="A224" s="28"/>
      <c r="B224" s="29"/>
      <c r="C224" s="29"/>
      <c r="D224" s="29"/>
      <c r="E224" s="29"/>
      <c r="F224" s="29"/>
      <c r="G224" s="30"/>
      <c r="H224" s="30"/>
      <c r="I224" s="30"/>
      <c r="J224" s="30"/>
      <c r="K224" s="31"/>
      <c r="L224" s="31"/>
      <c r="M224" s="29"/>
      <c r="N224" s="29"/>
    </row>
    <row r="225" spans="1:14">
      <c r="A225" s="28"/>
      <c r="B225" s="29"/>
      <c r="C225" s="29"/>
      <c r="D225" s="29"/>
      <c r="E225" s="29"/>
      <c r="F225" s="29"/>
      <c r="G225" s="30"/>
      <c r="H225" s="30"/>
      <c r="I225" s="30"/>
      <c r="J225" s="30"/>
      <c r="K225" s="31"/>
      <c r="L225" s="31"/>
      <c r="M225" s="29"/>
      <c r="N225" s="29"/>
    </row>
    <row r="226" spans="1:14">
      <c r="A226" s="28"/>
      <c r="B226" s="29"/>
      <c r="C226" s="29"/>
      <c r="D226" s="29"/>
      <c r="E226" s="29"/>
      <c r="F226" s="29"/>
      <c r="G226" s="30"/>
      <c r="H226" s="30"/>
      <c r="I226" s="30"/>
      <c r="J226" s="30"/>
      <c r="K226" s="31"/>
      <c r="L226" s="31"/>
      <c r="M226" s="29"/>
      <c r="N226" s="29"/>
    </row>
    <row r="227" spans="1:14">
      <c r="A227" s="28"/>
      <c r="B227" s="29"/>
      <c r="C227" s="29"/>
      <c r="D227" s="29"/>
      <c r="E227" s="29"/>
      <c r="F227" s="29"/>
      <c r="G227" s="30"/>
      <c r="H227" s="30"/>
      <c r="I227" s="30"/>
      <c r="J227" s="30"/>
      <c r="K227" s="31"/>
      <c r="L227" s="31"/>
      <c r="M227" s="29"/>
      <c r="N227" s="29"/>
    </row>
    <row r="228" spans="1:14">
      <c r="A228" s="28"/>
      <c r="B228" s="29"/>
      <c r="C228" s="29"/>
      <c r="D228" s="29"/>
      <c r="E228" s="29"/>
      <c r="F228" s="29"/>
      <c r="G228" s="30"/>
      <c r="H228" s="30"/>
      <c r="I228" s="30"/>
      <c r="J228" s="30"/>
      <c r="K228" s="31"/>
      <c r="L228" s="31"/>
      <c r="M228" s="29"/>
      <c r="N228" s="29"/>
    </row>
    <row r="229" spans="1:14">
      <c r="A229" s="28"/>
      <c r="B229" s="29"/>
      <c r="C229" s="29"/>
      <c r="D229" s="29"/>
      <c r="E229" s="29"/>
      <c r="F229" s="29"/>
      <c r="G229" s="30"/>
      <c r="H229" s="30"/>
      <c r="I229" s="30"/>
      <c r="J229" s="30"/>
      <c r="K229" s="31"/>
      <c r="L229" s="31"/>
      <c r="M229" s="29"/>
      <c r="N229" s="29"/>
    </row>
    <row r="230" spans="1:14">
      <c r="A230" s="28"/>
      <c r="B230" s="29"/>
      <c r="C230" s="29"/>
      <c r="D230" s="29"/>
      <c r="E230" s="29"/>
      <c r="F230" s="29"/>
      <c r="G230" s="30"/>
      <c r="H230" s="30"/>
      <c r="I230" s="30"/>
      <c r="J230" s="30"/>
      <c r="K230" s="31"/>
      <c r="L230" s="31"/>
      <c r="M230" s="29"/>
      <c r="N230" s="29"/>
    </row>
    <row r="231" spans="1:14">
      <c r="A231" s="28"/>
      <c r="B231" s="29"/>
      <c r="C231" s="29"/>
      <c r="D231" s="29"/>
      <c r="E231" s="29"/>
      <c r="F231" s="29"/>
      <c r="G231" s="30"/>
      <c r="H231" s="30"/>
      <c r="I231" s="30"/>
      <c r="J231" s="30"/>
      <c r="K231" s="31"/>
      <c r="L231" s="31"/>
      <c r="M231" s="29"/>
      <c r="N231" s="29"/>
    </row>
    <row r="232" spans="1:14">
      <c r="A232" s="28"/>
      <c r="B232" s="29"/>
      <c r="C232" s="29"/>
      <c r="D232" s="29"/>
      <c r="E232" s="29"/>
      <c r="F232" s="29"/>
      <c r="G232" s="30"/>
      <c r="H232" s="30"/>
      <c r="I232" s="30"/>
      <c r="J232" s="30"/>
      <c r="K232" s="31"/>
      <c r="L232" s="31"/>
      <c r="M232" s="29"/>
      <c r="N232" s="29"/>
    </row>
    <row r="233" spans="1:14">
      <c r="A233" s="28"/>
      <c r="B233" s="29"/>
      <c r="C233" s="29"/>
      <c r="D233" s="29"/>
      <c r="E233" s="29"/>
      <c r="F233" s="29"/>
      <c r="G233" s="30"/>
      <c r="H233" s="30"/>
      <c r="I233" s="30"/>
      <c r="J233" s="30"/>
      <c r="K233" s="31"/>
      <c r="L233" s="31"/>
      <c r="M233" s="29"/>
      <c r="N233" s="29"/>
    </row>
    <row r="234" spans="1:14">
      <c r="A234" s="28"/>
      <c r="B234" s="29"/>
      <c r="C234" s="29"/>
      <c r="D234" s="29"/>
      <c r="E234" s="29"/>
      <c r="F234" s="29"/>
      <c r="G234" s="30"/>
      <c r="H234" s="30"/>
      <c r="I234" s="30"/>
      <c r="J234" s="30"/>
      <c r="K234" s="31"/>
      <c r="L234" s="31"/>
      <c r="M234" s="29"/>
      <c r="N234" s="29"/>
    </row>
    <row r="235" spans="1:14">
      <c r="A235" s="28"/>
      <c r="B235" s="29"/>
      <c r="C235" s="29"/>
      <c r="D235" s="29"/>
      <c r="E235" s="29"/>
      <c r="F235" s="29"/>
      <c r="G235" s="30"/>
      <c r="H235" s="30"/>
      <c r="I235" s="30"/>
      <c r="J235" s="30"/>
      <c r="K235" s="31"/>
      <c r="L235" s="31"/>
      <c r="M235" s="29"/>
      <c r="N235" s="29"/>
    </row>
    <row r="236" spans="1:14">
      <c r="A236" s="28"/>
      <c r="B236" s="29"/>
      <c r="C236" s="29"/>
      <c r="D236" s="29"/>
      <c r="E236" s="29"/>
      <c r="F236" s="29"/>
      <c r="G236" s="30"/>
      <c r="H236" s="30"/>
      <c r="I236" s="30"/>
      <c r="J236" s="30"/>
      <c r="K236" s="31"/>
      <c r="L236" s="31"/>
      <c r="M236" s="29"/>
      <c r="N236" s="29"/>
    </row>
    <row r="237" spans="1:14">
      <c r="A237" s="28"/>
      <c r="B237" s="29"/>
      <c r="C237" s="29"/>
      <c r="D237" s="29"/>
      <c r="E237" s="29"/>
      <c r="F237" s="29"/>
      <c r="G237" s="30"/>
      <c r="H237" s="30"/>
      <c r="I237" s="30"/>
      <c r="J237" s="30"/>
      <c r="K237" s="31"/>
      <c r="L237" s="31"/>
      <c r="M237" s="29"/>
      <c r="N237" s="29"/>
    </row>
    <row r="238" spans="1:14">
      <c r="A238" s="28"/>
      <c r="B238" s="29"/>
      <c r="C238" s="29"/>
      <c r="D238" s="29"/>
      <c r="E238" s="29"/>
      <c r="F238" s="29"/>
      <c r="G238" s="30"/>
      <c r="H238" s="30"/>
      <c r="I238" s="30"/>
      <c r="J238" s="30"/>
      <c r="K238" s="31"/>
      <c r="L238" s="31"/>
      <c r="M238" s="29"/>
      <c r="N238" s="29"/>
    </row>
    <row r="239" spans="1:14">
      <c r="A239" s="28"/>
      <c r="B239" s="29"/>
      <c r="C239" s="29"/>
      <c r="D239" s="29"/>
      <c r="E239" s="29"/>
      <c r="F239" s="29"/>
      <c r="G239" s="30"/>
      <c r="H239" s="30"/>
      <c r="I239" s="30"/>
      <c r="J239" s="30"/>
      <c r="K239" s="31"/>
      <c r="L239" s="31"/>
      <c r="M239" s="29"/>
      <c r="N239" s="29"/>
    </row>
    <row r="240" spans="1:14">
      <c r="A240" s="28"/>
      <c r="B240" s="29"/>
      <c r="C240" s="29"/>
      <c r="D240" s="29"/>
      <c r="E240" s="29"/>
      <c r="F240" s="29"/>
      <c r="G240" s="30"/>
      <c r="H240" s="30"/>
      <c r="I240" s="30"/>
      <c r="J240" s="30"/>
      <c r="K240" s="31"/>
      <c r="L240" s="31"/>
      <c r="M240" s="29"/>
      <c r="N240" s="29"/>
    </row>
    <row r="241" spans="1:14">
      <c r="A241" s="28"/>
      <c r="B241" s="29"/>
      <c r="C241" s="29"/>
      <c r="D241" s="29"/>
      <c r="E241" s="29"/>
      <c r="F241" s="29"/>
      <c r="G241" s="30"/>
      <c r="H241" s="30"/>
      <c r="I241" s="30"/>
      <c r="J241" s="30"/>
      <c r="K241" s="31"/>
      <c r="L241" s="31"/>
      <c r="M241" s="29"/>
      <c r="N241" s="29"/>
    </row>
    <row r="242" spans="1:14">
      <c r="A242" s="28"/>
      <c r="B242" s="29"/>
      <c r="C242" s="29"/>
      <c r="D242" s="29"/>
      <c r="E242" s="29"/>
      <c r="F242" s="29"/>
      <c r="G242" s="30"/>
      <c r="H242" s="30"/>
      <c r="I242" s="30"/>
      <c r="J242" s="30"/>
      <c r="K242" s="31"/>
      <c r="L242" s="31"/>
      <c r="M242" s="29"/>
      <c r="N242" s="29"/>
    </row>
    <row r="243" spans="1:14">
      <c r="A243" s="28"/>
      <c r="B243" s="29"/>
      <c r="C243" s="29"/>
      <c r="D243" s="29"/>
      <c r="E243" s="29"/>
      <c r="F243" s="29"/>
      <c r="G243" s="30"/>
      <c r="H243" s="30"/>
      <c r="I243" s="30"/>
      <c r="J243" s="30"/>
      <c r="K243" s="31"/>
      <c r="L243" s="31"/>
      <c r="M243" s="29"/>
      <c r="N243" s="29"/>
    </row>
    <row r="244" spans="1:14">
      <c r="A244" s="28"/>
      <c r="B244" s="29"/>
      <c r="C244" s="29"/>
      <c r="D244" s="29"/>
      <c r="E244" s="29"/>
      <c r="F244" s="29"/>
      <c r="G244" s="30"/>
      <c r="H244" s="30"/>
      <c r="I244" s="30"/>
      <c r="J244" s="30"/>
      <c r="K244" s="31"/>
      <c r="L244" s="31"/>
      <c r="M244" s="29"/>
      <c r="N244" s="29"/>
    </row>
    <row r="245" spans="1:14">
      <c r="A245" s="28"/>
      <c r="B245" s="29"/>
      <c r="C245" s="29"/>
      <c r="D245" s="29"/>
      <c r="E245" s="29"/>
      <c r="F245" s="29"/>
      <c r="G245" s="30"/>
      <c r="H245" s="30"/>
      <c r="I245" s="30"/>
      <c r="J245" s="30"/>
      <c r="K245" s="31"/>
      <c r="L245" s="31"/>
      <c r="M245" s="29"/>
      <c r="N245" s="29"/>
    </row>
    <row r="246" spans="1:14">
      <c r="A246" s="28"/>
      <c r="B246" s="29"/>
      <c r="C246" s="29"/>
      <c r="D246" s="29"/>
      <c r="E246" s="29"/>
      <c r="F246" s="29"/>
      <c r="G246" s="30"/>
      <c r="H246" s="30"/>
      <c r="I246" s="30"/>
      <c r="J246" s="30"/>
      <c r="K246" s="31"/>
      <c r="L246" s="31"/>
      <c r="M246" s="29"/>
      <c r="N246" s="29"/>
    </row>
    <row r="247" spans="1:14">
      <c r="A247" s="28"/>
      <c r="B247" s="29"/>
      <c r="C247" s="29"/>
      <c r="D247" s="29"/>
      <c r="E247" s="29"/>
      <c r="F247" s="29"/>
      <c r="G247" s="30"/>
      <c r="H247" s="30"/>
      <c r="I247" s="30"/>
      <c r="J247" s="30"/>
      <c r="K247" s="31"/>
      <c r="L247" s="31"/>
      <c r="M247" s="29"/>
      <c r="N247" s="29"/>
    </row>
    <row r="248" spans="1:14">
      <c r="A248" s="28"/>
      <c r="B248" s="29"/>
      <c r="C248" s="29"/>
      <c r="D248" s="29"/>
      <c r="E248" s="29"/>
      <c r="F248" s="29"/>
      <c r="G248" s="30"/>
      <c r="H248" s="30"/>
      <c r="I248" s="30"/>
      <c r="J248" s="30"/>
      <c r="K248" s="31"/>
      <c r="L248" s="31"/>
      <c r="M248" s="29"/>
      <c r="N248" s="29"/>
    </row>
    <row r="249" spans="1:14">
      <c r="A249" s="28"/>
      <c r="B249" s="29"/>
      <c r="C249" s="29"/>
      <c r="D249" s="29"/>
      <c r="E249" s="29"/>
      <c r="F249" s="29"/>
      <c r="G249" s="30"/>
      <c r="H249" s="30"/>
      <c r="I249" s="30"/>
      <c r="J249" s="30"/>
      <c r="K249" s="31"/>
      <c r="L249" s="31"/>
      <c r="M249" s="29"/>
      <c r="N249" s="29"/>
    </row>
    <row r="250" spans="1:14">
      <c r="A250" s="28"/>
      <c r="B250" s="29"/>
      <c r="C250" s="29"/>
      <c r="D250" s="29"/>
      <c r="E250" s="29"/>
      <c r="F250" s="29"/>
      <c r="G250" s="30"/>
      <c r="H250" s="30"/>
      <c r="I250" s="30"/>
      <c r="J250" s="30"/>
      <c r="K250" s="31"/>
      <c r="L250" s="31"/>
      <c r="M250" s="29"/>
      <c r="N250" s="29"/>
    </row>
    <row r="251" spans="1:14">
      <c r="A251" s="28"/>
      <c r="B251" s="29"/>
      <c r="C251" s="29"/>
      <c r="D251" s="29"/>
      <c r="E251" s="29"/>
      <c r="F251" s="29"/>
      <c r="G251" s="30"/>
      <c r="H251" s="30"/>
      <c r="I251" s="30"/>
      <c r="J251" s="30"/>
      <c r="K251" s="31"/>
      <c r="L251" s="31"/>
      <c r="M251" s="29"/>
      <c r="N251" s="29"/>
    </row>
    <row r="252" spans="1:14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3"/>
      <c r="L252" s="33"/>
      <c r="M252" s="32"/>
      <c r="N252" s="32"/>
    </row>
    <row r="253" spans="1:14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5"/>
      <c r="L253" s="35"/>
      <c r="M253" s="34"/>
      <c r="N253" s="34"/>
    </row>
  </sheetData>
  <autoFilter ref="A1:N33" xr:uid="{06E5D749-AFDC-408C-A8A9-179C75EAB041}"/>
  <sortState xmlns:xlrd2="http://schemas.microsoft.com/office/spreadsheetml/2017/richdata2" ref="A2:N9">
    <sortCondition ref="A2:A9"/>
    <sortCondition ref="I2:I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50B-12E9-4647-A435-FCFB066D3D9F}">
  <sheetPr>
    <tabColor rgb="FFFFFF00"/>
  </sheetPr>
  <dimension ref="A1:Q12"/>
  <sheetViews>
    <sheetView workbookViewId="0"/>
  </sheetViews>
  <sheetFormatPr defaultRowHeight="15"/>
  <cols>
    <col min="7" max="10" width="15.85546875" bestFit="1" customWidth="1"/>
    <col min="12" max="12" width="12" bestFit="1" customWidth="1"/>
    <col min="15" max="15" width="17.42578125" style="6" bestFit="1" customWidth="1"/>
    <col min="16" max="16" width="25.85546875" bestFit="1" customWidth="1"/>
  </cols>
  <sheetData>
    <row r="1" spans="1:17" ht="28.5" customHeight="1">
      <c r="A1" s="19" t="s">
        <v>1</v>
      </c>
      <c r="B1" s="19" t="s">
        <v>2</v>
      </c>
      <c r="C1" s="19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20" t="s">
        <v>59</v>
      </c>
      <c r="P1" s="10" t="s">
        <v>63</v>
      </c>
      <c r="Q1" s="10" t="s">
        <v>64</v>
      </c>
    </row>
    <row r="2" spans="1:17">
      <c r="A2" s="1">
        <v>44927.520833333299</v>
      </c>
      <c r="B2" s="2" t="s">
        <v>96</v>
      </c>
      <c r="C2" s="2" t="s">
        <v>0</v>
      </c>
      <c r="D2" s="2" t="s">
        <v>105</v>
      </c>
      <c r="E2" s="2" t="s">
        <v>98</v>
      </c>
      <c r="F2" s="2" t="s">
        <v>60</v>
      </c>
      <c r="G2" s="3">
        <v>44927.5</v>
      </c>
      <c r="H2" s="3">
        <v>44927.53125</v>
      </c>
      <c r="I2" s="3">
        <v>44927.520833333299</v>
      </c>
      <c r="J2" s="3">
        <v>44927.552083333299</v>
      </c>
      <c r="K2" s="4">
        <v>3.125E-2</v>
      </c>
      <c r="L2" s="4">
        <v>2.2222222222222199E-2</v>
      </c>
      <c r="M2" s="2">
        <v>72</v>
      </c>
      <c r="N2" s="2">
        <v>46</v>
      </c>
      <c r="O2" s="24">
        <v>130.63999999999999</v>
      </c>
      <c r="P2">
        <f>IF(F2="gla",5.68*23,0)</f>
        <v>130.63999999999999</v>
      </c>
      <c r="Q2">
        <f t="shared" ref="Q2:Q11" si="0">P2-O2</f>
        <v>0</v>
      </c>
    </row>
    <row r="3" spans="1:17">
      <c r="A3" s="1">
        <v>44927.798611111102</v>
      </c>
      <c r="B3" s="2" t="s">
        <v>100</v>
      </c>
      <c r="C3" s="2" t="s">
        <v>106</v>
      </c>
      <c r="D3" s="2" t="s">
        <v>107</v>
      </c>
      <c r="E3" s="2" t="s">
        <v>98</v>
      </c>
      <c r="F3" s="2" t="s">
        <v>60</v>
      </c>
      <c r="G3" s="3">
        <v>44927.798611111102</v>
      </c>
      <c r="H3" s="3">
        <v>44927.829861111102</v>
      </c>
      <c r="I3" s="3">
        <v>44927.798611111102</v>
      </c>
      <c r="J3" s="3">
        <v>44927.8347222222</v>
      </c>
      <c r="K3" s="4">
        <v>3.6111111111111101E-2</v>
      </c>
      <c r="L3" s="4">
        <v>2.5000000000000001E-2</v>
      </c>
      <c r="M3" s="2">
        <v>72</v>
      </c>
      <c r="N3" s="2">
        <v>48</v>
      </c>
      <c r="O3" s="24">
        <v>130.63999999999999</v>
      </c>
      <c r="P3">
        <f t="shared" ref="P3:P11" si="1">IF(F3="gla",5.68*23,0)</f>
        <v>130.63999999999999</v>
      </c>
      <c r="Q3">
        <f t="shared" si="0"/>
        <v>0</v>
      </c>
    </row>
    <row r="4" spans="1:17">
      <c r="A4" s="1">
        <v>44928.306250000001</v>
      </c>
      <c r="B4" s="2" t="s">
        <v>96</v>
      </c>
      <c r="C4" s="2" t="s">
        <v>106</v>
      </c>
      <c r="D4" s="2" t="s">
        <v>107</v>
      </c>
      <c r="E4" s="2" t="s">
        <v>98</v>
      </c>
      <c r="F4" s="2" t="s">
        <v>60</v>
      </c>
      <c r="G4" s="3">
        <v>44928.298611111102</v>
      </c>
      <c r="H4" s="3">
        <v>44928.329861111102</v>
      </c>
      <c r="I4" s="3">
        <v>44928.306250000001</v>
      </c>
      <c r="J4" s="3">
        <v>44928.338194444397</v>
      </c>
      <c r="K4" s="4">
        <v>3.19444444444444E-2</v>
      </c>
      <c r="L4" s="4">
        <v>2.29166666666667E-2</v>
      </c>
      <c r="M4" s="2">
        <v>72</v>
      </c>
      <c r="N4" s="2">
        <v>64</v>
      </c>
      <c r="O4" s="24">
        <v>130.63999999999999</v>
      </c>
      <c r="P4">
        <f t="shared" si="1"/>
        <v>130.63999999999999</v>
      </c>
      <c r="Q4">
        <f t="shared" si="0"/>
        <v>0</v>
      </c>
    </row>
    <row r="5" spans="1:17">
      <c r="A5" s="1">
        <v>44928.8125</v>
      </c>
      <c r="B5" s="2" t="s">
        <v>100</v>
      </c>
      <c r="C5" s="2" t="s">
        <v>106</v>
      </c>
      <c r="D5" s="2" t="s">
        <v>107</v>
      </c>
      <c r="E5" s="2" t="s">
        <v>98</v>
      </c>
      <c r="F5" s="2" t="s">
        <v>60</v>
      </c>
      <c r="G5" s="3">
        <v>44928.798611111102</v>
      </c>
      <c r="H5" s="3">
        <v>44928.829861111102</v>
      </c>
      <c r="I5" s="3">
        <v>44928.8125</v>
      </c>
      <c r="J5" s="3">
        <v>44928.847222222197</v>
      </c>
      <c r="K5" s="4">
        <v>3.4722222222222203E-2</v>
      </c>
      <c r="L5" s="4">
        <v>2.36111111111111E-2</v>
      </c>
      <c r="M5" s="2">
        <v>72</v>
      </c>
      <c r="N5" s="2">
        <v>61</v>
      </c>
      <c r="O5" s="24">
        <v>130.63999999999999</v>
      </c>
      <c r="P5">
        <f t="shared" si="1"/>
        <v>130.63999999999999</v>
      </c>
      <c r="Q5">
        <f t="shared" si="0"/>
        <v>0</v>
      </c>
    </row>
    <row r="6" spans="1:17">
      <c r="A6" s="1">
        <v>44929.295138888898</v>
      </c>
      <c r="B6" s="2" t="s">
        <v>96</v>
      </c>
      <c r="C6" s="2" t="s">
        <v>0</v>
      </c>
      <c r="D6" s="2" t="s">
        <v>97</v>
      </c>
      <c r="E6" s="2" t="s">
        <v>98</v>
      </c>
      <c r="F6" s="2" t="s">
        <v>60</v>
      </c>
      <c r="G6" s="3">
        <v>44929.298611111102</v>
      </c>
      <c r="H6" s="3">
        <v>44929.329861111102</v>
      </c>
      <c r="I6" s="3">
        <v>44929.295138888898</v>
      </c>
      <c r="J6" s="3">
        <v>44929.326388888898</v>
      </c>
      <c r="K6" s="4">
        <v>3.125E-2</v>
      </c>
      <c r="L6" s="4">
        <v>2.2222222222222199E-2</v>
      </c>
      <c r="M6" s="2">
        <v>72</v>
      </c>
      <c r="N6" s="2">
        <v>32</v>
      </c>
      <c r="O6" s="24">
        <v>130.63999999999999</v>
      </c>
      <c r="P6">
        <f t="shared" si="1"/>
        <v>130.63999999999999</v>
      </c>
      <c r="Q6">
        <f t="shared" si="0"/>
        <v>0</v>
      </c>
    </row>
    <row r="7" spans="1:17">
      <c r="A7" s="1">
        <v>44929.796527777798</v>
      </c>
      <c r="B7" s="2" t="s">
        <v>100</v>
      </c>
      <c r="C7" s="2" t="s">
        <v>106</v>
      </c>
      <c r="D7" s="2" t="s">
        <v>107</v>
      </c>
      <c r="E7" s="2" t="s">
        <v>98</v>
      </c>
      <c r="F7" s="2" t="s">
        <v>60</v>
      </c>
      <c r="G7" s="3">
        <v>44929.798611111102</v>
      </c>
      <c r="H7" s="3">
        <v>44929.829861111102</v>
      </c>
      <c r="I7" s="3">
        <v>44929.796527777798</v>
      </c>
      <c r="J7" s="3">
        <v>44929.831944444399</v>
      </c>
      <c r="K7" s="4">
        <v>3.54166666666667E-2</v>
      </c>
      <c r="L7" s="4">
        <v>2.36111111111111E-2</v>
      </c>
      <c r="M7" s="2">
        <v>72</v>
      </c>
      <c r="N7" s="2">
        <v>61</v>
      </c>
      <c r="O7" s="24">
        <v>130.63999999999999</v>
      </c>
      <c r="P7">
        <f t="shared" si="1"/>
        <v>130.63999999999999</v>
      </c>
      <c r="Q7">
        <f t="shared" si="0"/>
        <v>0</v>
      </c>
    </row>
    <row r="8" spans="1:17">
      <c r="A8" s="1">
        <v>44930.297222222202</v>
      </c>
      <c r="B8" s="2" t="s">
        <v>96</v>
      </c>
      <c r="C8" s="2" t="s">
        <v>0</v>
      </c>
      <c r="D8" s="2" t="s">
        <v>102</v>
      </c>
      <c r="E8" s="2" t="s">
        <v>98</v>
      </c>
      <c r="F8" s="2" t="s">
        <v>60</v>
      </c>
      <c r="G8" s="3">
        <v>44930.298611111102</v>
      </c>
      <c r="H8" s="3">
        <v>44930.329861111102</v>
      </c>
      <c r="I8" s="3">
        <v>44930.297222222202</v>
      </c>
      <c r="J8" s="3">
        <v>44930.329861111102</v>
      </c>
      <c r="K8" s="4">
        <v>3.2638888888888898E-2</v>
      </c>
      <c r="L8" s="4">
        <v>2.29166666666667E-2</v>
      </c>
      <c r="M8" s="2">
        <v>72</v>
      </c>
      <c r="N8" s="2">
        <v>24</v>
      </c>
      <c r="O8" s="24">
        <v>130.63999999999999</v>
      </c>
      <c r="P8">
        <f t="shared" si="1"/>
        <v>130.63999999999999</v>
      </c>
      <c r="Q8">
        <f t="shared" si="0"/>
        <v>0</v>
      </c>
    </row>
    <row r="9" spans="1:17">
      <c r="A9" s="1">
        <v>44930.797916666699</v>
      </c>
      <c r="B9" s="2" t="s">
        <v>100</v>
      </c>
      <c r="C9" s="2" t="s">
        <v>0</v>
      </c>
      <c r="D9" s="2" t="s">
        <v>102</v>
      </c>
      <c r="E9" s="2" t="s">
        <v>98</v>
      </c>
      <c r="F9" s="2" t="s">
        <v>60</v>
      </c>
      <c r="G9" s="3">
        <v>44930.798611111102</v>
      </c>
      <c r="H9" s="3">
        <v>44930.829861111102</v>
      </c>
      <c r="I9" s="3">
        <v>44930.797916666699</v>
      </c>
      <c r="J9" s="3">
        <v>44930.833333333299</v>
      </c>
      <c r="K9" s="4">
        <v>3.54166666666667E-2</v>
      </c>
      <c r="L9" s="4">
        <v>2.5694444444444402E-2</v>
      </c>
      <c r="M9" s="2">
        <v>72</v>
      </c>
      <c r="N9" s="2">
        <v>32</v>
      </c>
      <c r="O9" s="24">
        <v>130.63999999999999</v>
      </c>
      <c r="P9">
        <f t="shared" si="1"/>
        <v>130.63999999999999</v>
      </c>
      <c r="Q9">
        <f t="shared" si="0"/>
        <v>0</v>
      </c>
    </row>
    <row r="10" spans="1:17">
      <c r="A10" s="1">
        <v>44931.297222222202</v>
      </c>
      <c r="B10" s="2" t="s">
        <v>96</v>
      </c>
      <c r="C10" s="2" t="s">
        <v>106</v>
      </c>
      <c r="D10" s="2" t="s">
        <v>107</v>
      </c>
      <c r="E10" s="2" t="s">
        <v>98</v>
      </c>
      <c r="F10" s="2" t="s">
        <v>60</v>
      </c>
      <c r="G10" s="3">
        <v>44931.298611111102</v>
      </c>
      <c r="H10" s="3">
        <v>44931.329861111102</v>
      </c>
      <c r="I10" s="3">
        <v>44931.297222222202</v>
      </c>
      <c r="J10" s="3">
        <v>44931.326388888898</v>
      </c>
      <c r="K10" s="4">
        <v>2.9166666666666698E-2</v>
      </c>
      <c r="L10" s="4">
        <v>2.0833333333333301E-2</v>
      </c>
      <c r="M10" s="2">
        <v>72</v>
      </c>
      <c r="N10" s="2">
        <v>12</v>
      </c>
      <c r="O10" s="24">
        <v>130.63999999999999</v>
      </c>
      <c r="P10">
        <f t="shared" si="1"/>
        <v>130.63999999999999</v>
      </c>
      <c r="Q10">
        <f t="shared" si="0"/>
        <v>0</v>
      </c>
    </row>
    <row r="11" spans="1:17">
      <c r="A11" s="1">
        <v>44931.7944444444</v>
      </c>
      <c r="B11" s="2" t="s">
        <v>100</v>
      </c>
      <c r="C11" s="2" t="s">
        <v>0</v>
      </c>
      <c r="D11" s="2" t="s">
        <v>97</v>
      </c>
      <c r="E11" s="2" t="s">
        <v>98</v>
      </c>
      <c r="F11" s="2" t="s">
        <v>60</v>
      </c>
      <c r="G11" s="3">
        <v>44931.798611111102</v>
      </c>
      <c r="H11" s="3">
        <v>44931.829861111102</v>
      </c>
      <c r="I11" s="3">
        <v>44931.7944444444</v>
      </c>
      <c r="J11" s="3">
        <v>44931.827777777798</v>
      </c>
      <c r="K11" s="4">
        <v>3.3333333333333298E-2</v>
      </c>
      <c r="L11" s="4">
        <v>2.4305555555555601E-2</v>
      </c>
      <c r="M11" s="2">
        <v>72</v>
      </c>
      <c r="N11" s="2">
        <v>31</v>
      </c>
      <c r="O11" s="24">
        <v>130.63999999999999</v>
      </c>
      <c r="P11">
        <f t="shared" si="1"/>
        <v>130.63999999999999</v>
      </c>
      <c r="Q11">
        <f t="shared" si="0"/>
        <v>0</v>
      </c>
    </row>
    <row r="12" spans="1:17">
      <c r="A12" s="39"/>
      <c r="B12" s="38"/>
      <c r="C12" s="38"/>
      <c r="D12" s="38"/>
      <c r="E12" s="38"/>
      <c r="F12" s="38"/>
      <c r="G12" s="40"/>
      <c r="H12" s="40"/>
      <c r="I12" s="40"/>
      <c r="J12" s="40"/>
      <c r="K12" s="41"/>
      <c r="L12" s="41"/>
      <c r="M12" s="38"/>
      <c r="N12" s="38"/>
      <c r="O12" s="24"/>
    </row>
  </sheetData>
  <autoFilter ref="A1:O12" xr:uid="{2679E50B-12E9-4647-A435-FCFB066D3D9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C889-2A4F-48C0-B8BC-6E93A2748F77}">
  <sheetPr>
    <tabColor rgb="FFFFFF00"/>
  </sheetPr>
  <dimension ref="A1:AK63"/>
  <sheetViews>
    <sheetView zoomScale="90" zoomScaleNormal="90" workbookViewId="0">
      <pane xSplit="6" ySplit="1" topLeftCell="G13" activePane="bottomRight" state="frozen"/>
      <selection pane="topRight" activeCell="G1" sqref="G1"/>
      <selection pane="bottomLeft" activeCell="A2" sqref="A2"/>
      <selection pane="bottomRight" activeCell="T3" sqref="T3:T27"/>
    </sheetView>
  </sheetViews>
  <sheetFormatPr defaultRowHeight="15"/>
  <cols>
    <col min="7" max="8" width="8.85546875" customWidth="1"/>
    <col min="15" max="15" width="13.140625" customWidth="1"/>
    <col min="18" max="18" width="5.28515625" bestFit="1" customWidth="1"/>
    <col min="19" max="19" width="9.7109375" customWidth="1"/>
    <col min="20" max="20" width="12.42578125" customWidth="1"/>
    <col min="21" max="21" width="11.140625" style="6" bestFit="1" customWidth="1"/>
  </cols>
  <sheetData>
    <row r="1" spans="1:37" s="16" customFormat="1" ht="30">
      <c r="A1" s="21" t="s">
        <v>1</v>
      </c>
      <c r="B1" s="21" t="s">
        <v>2</v>
      </c>
      <c r="C1" s="21" t="s">
        <v>3</v>
      </c>
      <c r="D1" s="21" t="s">
        <v>4</v>
      </c>
      <c r="E1" s="21" t="s">
        <v>5</v>
      </c>
      <c r="F1" s="21" t="s">
        <v>6</v>
      </c>
      <c r="G1" s="22" t="s">
        <v>7</v>
      </c>
      <c r="H1" s="22" t="s">
        <v>8</v>
      </c>
      <c r="I1" s="21" t="s">
        <v>9</v>
      </c>
      <c r="J1" s="21" t="s">
        <v>10</v>
      </c>
      <c r="K1" s="22" t="s">
        <v>11</v>
      </c>
      <c r="L1" s="22" t="s">
        <v>12</v>
      </c>
      <c r="M1" s="22" t="s">
        <v>13</v>
      </c>
      <c r="N1" s="22" t="s">
        <v>14</v>
      </c>
      <c r="O1" s="14" t="s">
        <v>68</v>
      </c>
      <c r="P1" s="14" t="s">
        <v>71</v>
      </c>
      <c r="Q1" s="14" t="s">
        <v>70</v>
      </c>
      <c r="R1" s="14" t="s">
        <v>72</v>
      </c>
      <c r="S1" s="14" t="s">
        <v>66</v>
      </c>
      <c r="T1" s="23" t="s">
        <v>65</v>
      </c>
      <c r="U1" s="15" t="s">
        <v>67</v>
      </c>
    </row>
    <row r="2" spans="1:37">
      <c r="A2" s="1">
        <v>44927.520833333299</v>
      </c>
      <c r="B2" s="2" t="s">
        <v>96</v>
      </c>
      <c r="C2" s="2" t="s">
        <v>0</v>
      </c>
      <c r="D2" s="2" t="s">
        <v>105</v>
      </c>
      <c r="E2" s="2" t="s">
        <v>98</v>
      </c>
      <c r="F2" s="2" t="s">
        <v>60</v>
      </c>
      <c r="G2" s="3">
        <v>44927.5</v>
      </c>
      <c r="H2" s="3">
        <v>44927.53125</v>
      </c>
      <c r="I2" s="3">
        <v>44927.520833333299</v>
      </c>
      <c r="J2" s="3">
        <v>44927.552083333299</v>
      </c>
      <c r="K2" s="4">
        <v>3.125E-2</v>
      </c>
      <c r="L2" s="4">
        <v>2.2222222222222199E-2</v>
      </c>
      <c r="M2" s="2">
        <v>72</v>
      </c>
      <c r="N2" s="2">
        <v>46</v>
      </c>
      <c r="O2" s="2"/>
      <c r="R2" s="5"/>
      <c r="S2" s="9"/>
      <c r="T2" s="36"/>
      <c r="U2" s="13">
        <f t="shared" ref="U2:U16" si="0">+S2-T2</f>
        <v>0</v>
      </c>
      <c r="X2" s="1"/>
      <c r="Y2" s="2"/>
      <c r="Z2" s="2"/>
      <c r="AA2" s="2"/>
      <c r="AB2" s="2"/>
      <c r="AC2" s="2"/>
      <c r="AD2" s="3"/>
      <c r="AE2" s="3"/>
      <c r="AF2" s="3"/>
      <c r="AG2" s="3"/>
      <c r="AH2" s="4"/>
      <c r="AI2" s="4"/>
      <c r="AJ2" s="2"/>
      <c r="AK2" s="2"/>
    </row>
    <row r="3" spans="1:37">
      <c r="A3" s="1">
        <v>44927.567361111098</v>
      </c>
      <c r="B3" s="2" t="s">
        <v>99</v>
      </c>
      <c r="C3" s="2" t="s">
        <v>0</v>
      </c>
      <c r="D3" s="2" t="s">
        <v>105</v>
      </c>
      <c r="E3" s="2" t="s">
        <v>60</v>
      </c>
      <c r="F3" s="2" t="s">
        <v>98</v>
      </c>
      <c r="G3" s="3">
        <v>44927.559027777803</v>
      </c>
      <c r="H3" s="3">
        <v>44927.59375</v>
      </c>
      <c r="I3" s="3">
        <v>44927.567361111098</v>
      </c>
      <c r="J3" s="3">
        <v>44927.595138888901</v>
      </c>
      <c r="K3" s="4">
        <v>2.7777777777777801E-2</v>
      </c>
      <c r="L3" s="4">
        <v>1.8749999999999999E-2</v>
      </c>
      <c r="M3" s="2">
        <v>72</v>
      </c>
      <c r="N3" s="2">
        <v>35</v>
      </c>
      <c r="O3" s="3">
        <f>I3-J2</f>
        <v>1.5277777798473835E-2</v>
      </c>
      <c r="P3" s="7">
        <f>0.25/24</f>
        <v>1.0416666666666666E-2</v>
      </c>
      <c r="Q3">
        <f>ROUNDUP(+O3/P3,0)</f>
        <v>2</v>
      </c>
      <c r="R3" s="5">
        <f>0.084*23*0.75</f>
        <v>1.4490000000000001</v>
      </c>
      <c r="S3" s="9">
        <f>+Q3*R3</f>
        <v>2.8980000000000001</v>
      </c>
      <c r="T3" s="37">
        <v>3.09</v>
      </c>
      <c r="U3" s="13">
        <f t="shared" si="0"/>
        <v>-0.19199999999999973</v>
      </c>
      <c r="X3" s="1"/>
      <c r="Y3" s="2"/>
      <c r="Z3" s="2"/>
      <c r="AA3" s="2"/>
      <c r="AB3" s="2"/>
      <c r="AC3" s="2"/>
      <c r="AD3" s="3"/>
      <c r="AE3" s="3"/>
      <c r="AF3" s="3"/>
      <c r="AG3" s="3"/>
      <c r="AH3" s="4"/>
      <c r="AI3" s="4"/>
      <c r="AJ3" s="2"/>
      <c r="AK3" s="2"/>
    </row>
    <row r="4" spans="1:37">
      <c r="A4" s="1">
        <v>44927.798611111102</v>
      </c>
      <c r="B4" s="2" t="s">
        <v>100</v>
      </c>
      <c r="C4" s="2" t="s">
        <v>106</v>
      </c>
      <c r="D4" s="2" t="s">
        <v>107</v>
      </c>
      <c r="E4" s="2" t="s">
        <v>98</v>
      </c>
      <c r="F4" s="2" t="s">
        <v>60</v>
      </c>
      <c r="G4" s="3">
        <v>44927.798611111102</v>
      </c>
      <c r="H4" s="3">
        <v>44927.829861111102</v>
      </c>
      <c r="I4" s="3">
        <v>44927.798611111102</v>
      </c>
      <c r="J4" s="3">
        <v>44927.8347222222</v>
      </c>
      <c r="K4" s="4">
        <v>3.6111111111111101E-2</v>
      </c>
      <c r="L4" s="4">
        <v>2.5000000000000001E-2</v>
      </c>
      <c r="M4" s="2">
        <v>72</v>
      </c>
      <c r="N4" s="2">
        <v>48</v>
      </c>
      <c r="O4" s="2"/>
      <c r="P4" s="7"/>
      <c r="R4" s="5"/>
      <c r="S4" s="9"/>
      <c r="T4" s="37"/>
      <c r="U4" s="13">
        <f t="shared" si="0"/>
        <v>0</v>
      </c>
      <c r="X4" s="1"/>
      <c r="Y4" s="2"/>
      <c r="Z4" s="2"/>
      <c r="AA4" s="2"/>
      <c r="AB4" s="2"/>
      <c r="AC4" s="2"/>
      <c r="AD4" s="3"/>
      <c r="AE4" s="3"/>
      <c r="AF4" s="3"/>
      <c r="AG4" s="3"/>
      <c r="AH4" s="4"/>
      <c r="AI4" s="4"/>
      <c r="AJ4" s="2"/>
      <c r="AK4" s="2"/>
    </row>
    <row r="5" spans="1:37">
      <c r="A5" s="1">
        <v>44927.850694444402</v>
      </c>
      <c r="B5" s="2" t="s">
        <v>101</v>
      </c>
      <c r="C5" s="2" t="s">
        <v>106</v>
      </c>
      <c r="D5" s="2" t="s">
        <v>107</v>
      </c>
      <c r="E5" s="2" t="s">
        <v>60</v>
      </c>
      <c r="F5" s="2" t="s">
        <v>98</v>
      </c>
      <c r="G5" s="3">
        <v>44927.850694444402</v>
      </c>
      <c r="H5" s="3">
        <v>44927.885416666701</v>
      </c>
      <c r="I5" s="3">
        <v>44927.850694444402</v>
      </c>
      <c r="J5" s="3">
        <v>44927.884722222203</v>
      </c>
      <c r="K5" s="4">
        <v>3.4027777777777803E-2</v>
      </c>
      <c r="L5" s="4">
        <v>2.0833333333333301E-2</v>
      </c>
      <c r="M5" s="2">
        <v>72</v>
      </c>
      <c r="N5" s="2">
        <v>22</v>
      </c>
      <c r="O5" s="3">
        <f>I5-J4</f>
        <v>1.5972222201526165E-2</v>
      </c>
      <c r="P5" s="7">
        <f>0.25/24</f>
        <v>1.0416666666666666E-2</v>
      </c>
      <c r="Q5">
        <f>ROUNDUP(+O5/P5,0)</f>
        <v>2</v>
      </c>
      <c r="R5" s="5">
        <f>0.084*23*0.75</f>
        <v>1.4490000000000001</v>
      </c>
      <c r="S5" s="9">
        <f>+Q5*R5</f>
        <v>2.8980000000000001</v>
      </c>
      <c r="T5" s="37">
        <v>3.09</v>
      </c>
      <c r="U5" s="13">
        <f t="shared" si="0"/>
        <v>-0.19199999999999973</v>
      </c>
      <c r="X5" s="1"/>
      <c r="Y5" s="2"/>
      <c r="Z5" s="2"/>
      <c r="AA5" s="2"/>
      <c r="AB5" s="2"/>
      <c r="AC5" s="2"/>
      <c r="AD5" s="3"/>
      <c r="AE5" s="3"/>
      <c r="AF5" s="3"/>
      <c r="AG5" s="3"/>
      <c r="AH5" s="4"/>
      <c r="AI5" s="4"/>
      <c r="AJ5" s="2"/>
      <c r="AK5" s="2"/>
    </row>
    <row r="6" spans="1:37">
      <c r="A6" s="1">
        <v>44928.306250000001</v>
      </c>
      <c r="B6" s="2" t="s">
        <v>96</v>
      </c>
      <c r="C6" s="2" t="s">
        <v>106</v>
      </c>
      <c r="D6" s="2" t="s">
        <v>107</v>
      </c>
      <c r="E6" s="2" t="s">
        <v>98</v>
      </c>
      <c r="F6" s="2" t="s">
        <v>60</v>
      </c>
      <c r="G6" s="3">
        <v>44928.298611111102</v>
      </c>
      <c r="H6" s="3">
        <v>44928.329861111102</v>
      </c>
      <c r="I6" s="3">
        <v>44928.306250000001</v>
      </c>
      <c r="J6" s="3">
        <v>44928.338194444397</v>
      </c>
      <c r="K6" s="4">
        <v>3.19444444444444E-2</v>
      </c>
      <c r="L6" s="4">
        <v>2.29166666666667E-2</v>
      </c>
      <c r="M6" s="2">
        <v>72</v>
      </c>
      <c r="N6" s="2">
        <v>64</v>
      </c>
      <c r="O6" s="2"/>
      <c r="P6" s="7"/>
      <c r="R6" s="5"/>
      <c r="S6" s="9"/>
      <c r="T6" s="37"/>
      <c r="U6" s="13">
        <f t="shared" si="0"/>
        <v>0</v>
      </c>
      <c r="X6" s="1"/>
      <c r="Y6" s="2"/>
      <c r="Z6" s="2"/>
      <c r="AA6" s="2"/>
      <c r="AB6" s="2"/>
      <c r="AC6" s="2"/>
      <c r="AD6" s="3"/>
      <c r="AE6" s="3"/>
      <c r="AF6" s="3"/>
      <c r="AG6" s="3"/>
      <c r="AH6" s="4"/>
      <c r="AI6" s="4"/>
      <c r="AJ6" s="2"/>
      <c r="AK6" s="2"/>
    </row>
    <row r="7" spans="1:37">
      <c r="A7" s="1">
        <v>44928.361111111102</v>
      </c>
      <c r="B7" s="2" t="s">
        <v>99</v>
      </c>
      <c r="C7" s="2" t="s">
        <v>106</v>
      </c>
      <c r="D7" s="2" t="s">
        <v>107</v>
      </c>
      <c r="E7" s="2" t="s">
        <v>60</v>
      </c>
      <c r="F7" s="2" t="s">
        <v>98</v>
      </c>
      <c r="G7" s="3">
        <v>44928.354166666701</v>
      </c>
      <c r="H7" s="3">
        <v>44928.388888888898</v>
      </c>
      <c r="I7" s="3">
        <v>44928.361111111102</v>
      </c>
      <c r="J7" s="3">
        <v>44928.392361111102</v>
      </c>
      <c r="K7" s="4">
        <v>3.125E-2</v>
      </c>
      <c r="L7" s="4">
        <v>2.1527777777777798E-2</v>
      </c>
      <c r="M7" s="2">
        <v>72</v>
      </c>
      <c r="N7" s="2">
        <v>30</v>
      </c>
      <c r="O7" s="3">
        <f>I7-J6</f>
        <v>2.291666670498671E-2</v>
      </c>
      <c r="P7" s="7">
        <f>0.25/24</f>
        <v>1.0416666666666666E-2</v>
      </c>
      <c r="Q7">
        <f>ROUNDUP(+O7/P7,0)</f>
        <v>3</v>
      </c>
      <c r="R7" s="5">
        <f>0.084*23*0.75</f>
        <v>1.4490000000000001</v>
      </c>
      <c r="S7" s="9">
        <f>+Q7*R7</f>
        <v>4.3470000000000004</v>
      </c>
      <c r="T7" s="37">
        <v>4.6399999999999997</v>
      </c>
      <c r="U7" s="13">
        <f t="shared" si="0"/>
        <v>-0.29299999999999926</v>
      </c>
      <c r="X7" s="1"/>
      <c r="Y7" s="2"/>
      <c r="Z7" s="2"/>
      <c r="AA7" s="2"/>
      <c r="AB7" s="2"/>
      <c r="AC7" s="2"/>
      <c r="AD7" s="3"/>
      <c r="AE7" s="3"/>
      <c r="AF7" s="3"/>
      <c r="AG7" s="3"/>
      <c r="AH7" s="4"/>
      <c r="AI7" s="4"/>
      <c r="AJ7" s="2"/>
      <c r="AK7" s="2"/>
    </row>
    <row r="8" spans="1:37">
      <c r="A8" s="1">
        <v>44928.8125</v>
      </c>
      <c r="B8" s="2" t="s">
        <v>100</v>
      </c>
      <c r="C8" s="2" t="s">
        <v>106</v>
      </c>
      <c r="D8" s="2" t="s">
        <v>107</v>
      </c>
      <c r="E8" s="2" t="s">
        <v>98</v>
      </c>
      <c r="F8" s="2" t="s">
        <v>60</v>
      </c>
      <c r="G8" s="3">
        <v>44928.798611111102</v>
      </c>
      <c r="H8" s="3">
        <v>44928.829861111102</v>
      </c>
      <c r="I8" s="3">
        <v>44928.8125</v>
      </c>
      <c r="J8" s="3">
        <v>44928.847222222197</v>
      </c>
      <c r="K8" s="4">
        <v>3.4722222222222203E-2</v>
      </c>
      <c r="L8" s="4">
        <v>2.36111111111111E-2</v>
      </c>
      <c r="M8" s="2">
        <v>72</v>
      </c>
      <c r="N8" s="2">
        <v>61</v>
      </c>
      <c r="O8" s="2"/>
      <c r="P8" s="7"/>
      <c r="R8" s="5"/>
      <c r="S8" s="9"/>
      <c r="T8" s="37"/>
      <c r="U8" s="13">
        <f t="shared" si="0"/>
        <v>0</v>
      </c>
      <c r="X8" s="1"/>
      <c r="Y8" s="2"/>
      <c r="Z8" s="2"/>
      <c r="AA8" s="2"/>
      <c r="AB8" s="2"/>
      <c r="AC8" s="2"/>
      <c r="AD8" s="3"/>
      <c r="AE8" s="3"/>
      <c r="AF8" s="3"/>
      <c r="AG8" s="3"/>
      <c r="AH8" s="4"/>
      <c r="AI8" s="4"/>
      <c r="AJ8" s="2"/>
      <c r="AK8" s="2"/>
    </row>
    <row r="9" spans="1:37">
      <c r="A9" s="1">
        <v>44928.861111111102</v>
      </c>
      <c r="B9" s="2" t="s">
        <v>101</v>
      </c>
      <c r="C9" s="2" t="s">
        <v>106</v>
      </c>
      <c r="D9" s="2" t="s">
        <v>107</v>
      </c>
      <c r="E9" s="2" t="s">
        <v>60</v>
      </c>
      <c r="F9" s="2" t="s">
        <v>98</v>
      </c>
      <c r="G9" s="3">
        <v>44928.850694444402</v>
      </c>
      <c r="H9" s="3">
        <v>44928.885416666701</v>
      </c>
      <c r="I9" s="3">
        <v>44928.861111111102</v>
      </c>
      <c r="J9" s="3">
        <v>44928.891666666699</v>
      </c>
      <c r="K9" s="4">
        <v>3.05555555555556E-2</v>
      </c>
      <c r="L9" s="4">
        <v>2.0833333333333301E-2</v>
      </c>
      <c r="M9" s="2">
        <v>72</v>
      </c>
      <c r="N9" s="2">
        <v>68</v>
      </c>
      <c r="O9" s="3">
        <f>I9-J8</f>
        <v>1.3888888905057684E-2</v>
      </c>
      <c r="P9" s="7">
        <f>0.25/24</f>
        <v>1.0416666666666666E-2</v>
      </c>
      <c r="Q9">
        <f>ROUNDUP(+O9/P9,0)</f>
        <v>2</v>
      </c>
      <c r="R9" s="5">
        <f>0.084*23*0.75</f>
        <v>1.4490000000000001</v>
      </c>
      <c r="S9" s="9">
        <f>+Q9*R9</f>
        <v>2.8980000000000001</v>
      </c>
      <c r="T9" s="37">
        <v>3.09</v>
      </c>
      <c r="U9" s="13">
        <f t="shared" si="0"/>
        <v>-0.19199999999999973</v>
      </c>
      <c r="X9" s="1"/>
      <c r="Y9" s="2"/>
      <c r="Z9" s="2"/>
      <c r="AA9" s="2"/>
      <c r="AB9" s="2"/>
      <c r="AC9" s="2"/>
      <c r="AD9" s="3"/>
      <c r="AE9" s="3"/>
      <c r="AF9" s="3"/>
      <c r="AG9" s="3"/>
      <c r="AH9" s="4"/>
      <c r="AI9" s="4"/>
      <c r="AJ9" s="2"/>
      <c r="AK9" s="2"/>
    </row>
    <row r="10" spans="1:37">
      <c r="A10" s="1">
        <v>44929.295138888898</v>
      </c>
      <c r="B10" s="2" t="s">
        <v>96</v>
      </c>
      <c r="C10" s="2" t="s">
        <v>0</v>
      </c>
      <c r="D10" s="2" t="s">
        <v>97</v>
      </c>
      <c r="E10" s="2" t="s">
        <v>98</v>
      </c>
      <c r="F10" s="2" t="s">
        <v>60</v>
      </c>
      <c r="G10" s="3">
        <v>44929.298611111102</v>
      </c>
      <c r="H10" s="3">
        <v>44929.329861111102</v>
      </c>
      <c r="I10" s="3">
        <v>44929.295138888898</v>
      </c>
      <c r="J10" s="3">
        <v>44929.326388888898</v>
      </c>
      <c r="K10" s="4">
        <v>3.125E-2</v>
      </c>
      <c r="L10" s="4">
        <v>2.2222222222222199E-2</v>
      </c>
      <c r="M10" s="2">
        <v>72</v>
      </c>
      <c r="N10" s="2">
        <v>32</v>
      </c>
      <c r="O10" s="2"/>
      <c r="P10" s="7"/>
      <c r="R10" s="5"/>
      <c r="S10" s="9"/>
      <c r="T10" s="37"/>
      <c r="U10" s="13">
        <f t="shared" si="0"/>
        <v>0</v>
      </c>
      <c r="X10" s="1"/>
      <c r="Y10" s="2"/>
      <c r="Z10" s="2"/>
      <c r="AA10" s="2"/>
      <c r="AB10" s="2"/>
      <c r="AC10" s="2"/>
      <c r="AD10" s="3"/>
      <c r="AE10" s="3"/>
      <c r="AF10" s="3"/>
      <c r="AG10" s="3"/>
      <c r="AH10" s="4"/>
      <c r="AI10" s="4"/>
      <c r="AJ10" s="2"/>
      <c r="AK10" s="2"/>
    </row>
    <row r="11" spans="1:37">
      <c r="A11" s="1">
        <v>44929.350694444402</v>
      </c>
      <c r="B11" s="2" t="s">
        <v>99</v>
      </c>
      <c r="C11" s="2" t="s">
        <v>0</v>
      </c>
      <c r="D11" s="2" t="s">
        <v>97</v>
      </c>
      <c r="E11" s="2" t="s">
        <v>60</v>
      </c>
      <c r="F11" s="2" t="s">
        <v>98</v>
      </c>
      <c r="G11" s="3">
        <v>44929.354166666701</v>
      </c>
      <c r="H11" s="3">
        <v>44929.388888888898</v>
      </c>
      <c r="I11" s="3">
        <v>44929.350694444402</v>
      </c>
      <c r="J11" s="3">
        <v>44929.381944444402</v>
      </c>
      <c r="K11" s="4">
        <v>3.125E-2</v>
      </c>
      <c r="L11" s="4">
        <v>2.2222222222222199E-2</v>
      </c>
      <c r="M11" s="2">
        <v>72</v>
      </c>
      <c r="N11" s="2">
        <v>57</v>
      </c>
      <c r="O11" s="3">
        <f>I11-J10</f>
        <v>2.4305555503815413E-2</v>
      </c>
      <c r="P11" s="7">
        <f>0.25/24</f>
        <v>1.0416666666666666E-2</v>
      </c>
      <c r="Q11">
        <f>ROUNDUP(+O11/P11,0)</f>
        <v>3</v>
      </c>
      <c r="R11" s="5">
        <f>0.084*23*0.75</f>
        <v>1.4490000000000001</v>
      </c>
      <c r="S11" s="9">
        <f>+Q11*R11</f>
        <v>4.3470000000000004</v>
      </c>
      <c r="T11" s="37">
        <v>4.6399999999999997</v>
      </c>
      <c r="U11" s="13">
        <f t="shared" si="0"/>
        <v>-0.29299999999999926</v>
      </c>
      <c r="X11" s="1"/>
      <c r="Y11" s="2"/>
      <c r="Z11" s="2"/>
      <c r="AA11" s="2"/>
      <c r="AB11" s="2"/>
      <c r="AC11" s="2"/>
      <c r="AD11" s="3"/>
      <c r="AE11" s="3"/>
      <c r="AF11" s="3"/>
      <c r="AG11" s="3"/>
      <c r="AH11" s="4"/>
      <c r="AI11" s="4"/>
      <c r="AJ11" s="2"/>
      <c r="AK11" s="2"/>
    </row>
    <row r="12" spans="1:37">
      <c r="A12" s="1">
        <v>44929.796527777798</v>
      </c>
      <c r="B12" s="2" t="s">
        <v>100</v>
      </c>
      <c r="C12" s="2" t="s">
        <v>106</v>
      </c>
      <c r="D12" s="2" t="s">
        <v>107</v>
      </c>
      <c r="E12" s="2" t="s">
        <v>98</v>
      </c>
      <c r="F12" s="2" t="s">
        <v>60</v>
      </c>
      <c r="G12" s="3">
        <v>44929.798611111102</v>
      </c>
      <c r="H12" s="3">
        <v>44929.829861111102</v>
      </c>
      <c r="I12" s="3">
        <v>44929.796527777798</v>
      </c>
      <c r="J12" s="3">
        <v>44929.831944444399</v>
      </c>
      <c r="K12" s="4">
        <v>3.54166666666667E-2</v>
      </c>
      <c r="L12" s="4">
        <v>2.36111111111111E-2</v>
      </c>
      <c r="M12" s="2">
        <v>72</v>
      </c>
      <c r="N12" s="2">
        <v>61</v>
      </c>
      <c r="O12" s="2"/>
      <c r="P12" s="7"/>
      <c r="R12" s="5"/>
      <c r="S12" s="9"/>
      <c r="T12" s="37"/>
      <c r="U12" s="13">
        <f t="shared" si="0"/>
        <v>0</v>
      </c>
      <c r="X12" s="1"/>
      <c r="Y12" s="2"/>
      <c r="Z12" s="2"/>
      <c r="AA12" s="2"/>
      <c r="AB12" s="2"/>
      <c r="AC12" s="2"/>
      <c r="AD12" s="3"/>
      <c r="AE12" s="3"/>
      <c r="AF12" s="3"/>
      <c r="AG12" s="3"/>
      <c r="AH12" s="4"/>
      <c r="AI12" s="4"/>
      <c r="AJ12" s="2"/>
      <c r="AK12" s="2"/>
    </row>
    <row r="13" spans="1:37">
      <c r="A13" s="1">
        <v>44929.856249999997</v>
      </c>
      <c r="B13" s="2" t="s">
        <v>101</v>
      </c>
      <c r="C13" s="2" t="s">
        <v>106</v>
      </c>
      <c r="D13" s="2" t="s">
        <v>107</v>
      </c>
      <c r="E13" s="2" t="s">
        <v>60</v>
      </c>
      <c r="F13" s="2" t="s">
        <v>98</v>
      </c>
      <c r="G13" s="3">
        <v>44929.850694444402</v>
      </c>
      <c r="H13" s="3">
        <v>44929.885416666701</v>
      </c>
      <c r="I13" s="3">
        <v>44929.856249999997</v>
      </c>
      <c r="J13" s="3">
        <v>44929.892361111102</v>
      </c>
      <c r="K13" s="4">
        <v>3.6111111111111101E-2</v>
      </c>
      <c r="L13" s="4">
        <v>2.8472222222222201E-2</v>
      </c>
      <c r="M13" s="2">
        <v>72</v>
      </c>
      <c r="N13" s="2">
        <v>67</v>
      </c>
      <c r="O13" s="3">
        <f>I13-J12</f>
        <v>2.4305555598402862E-2</v>
      </c>
      <c r="P13" s="7">
        <f>0.25/24</f>
        <v>1.0416666666666666E-2</v>
      </c>
      <c r="Q13">
        <f>ROUNDUP(+O13/P13,0)</f>
        <v>3</v>
      </c>
      <c r="R13" s="5">
        <f>0.084*23*0.75</f>
        <v>1.4490000000000001</v>
      </c>
      <c r="S13" s="9">
        <f>+Q13*R13</f>
        <v>4.3470000000000004</v>
      </c>
      <c r="T13" s="37">
        <v>4.6399999999999997</v>
      </c>
      <c r="U13" s="13">
        <f t="shared" si="0"/>
        <v>-0.29299999999999926</v>
      </c>
      <c r="X13" s="1"/>
      <c r="Y13" s="2"/>
      <c r="Z13" s="2"/>
      <c r="AA13" s="2"/>
      <c r="AB13" s="2"/>
      <c r="AC13" s="2"/>
      <c r="AD13" s="3"/>
      <c r="AE13" s="3"/>
      <c r="AF13" s="3"/>
      <c r="AG13" s="3"/>
      <c r="AH13" s="4"/>
      <c r="AI13" s="4"/>
      <c r="AJ13" s="2"/>
      <c r="AK13" s="2"/>
    </row>
    <row r="14" spans="1:37">
      <c r="A14" s="1">
        <v>44930.297222222202</v>
      </c>
      <c r="B14" s="2" t="s">
        <v>96</v>
      </c>
      <c r="C14" s="2" t="s">
        <v>0</v>
      </c>
      <c r="D14" s="2" t="s">
        <v>102</v>
      </c>
      <c r="E14" s="2" t="s">
        <v>98</v>
      </c>
      <c r="F14" s="2" t="s">
        <v>60</v>
      </c>
      <c r="G14" s="3">
        <v>44930.298611111102</v>
      </c>
      <c r="H14" s="3">
        <v>44930.329861111102</v>
      </c>
      <c r="I14" s="3">
        <v>44930.297222222202</v>
      </c>
      <c r="J14" s="3">
        <v>44930.329861111102</v>
      </c>
      <c r="K14" s="4">
        <v>3.2638888888888898E-2</v>
      </c>
      <c r="L14" s="4">
        <v>2.29166666666667E-2</v>
      </c>
      <c r="M14" s="2">
        <v>72</v>
      </c>
      <c r="N14" s="2">
        <v>24</v>
      </c>
      <c r="O14" s="2"/>
      <c r="P14" s="7"/>
      <c r="R14" s="5"/>
      <c r="S14" s="9"/>
      <c r="T14" s="37"/>
      <c r="U14" s="13">
        <f t="shared" si="0"/>
        <v>0</v>
      </c>
      <c r="X14" s="1"/>
      <c r="Y14" s="2"/>
      <c r="Z14" s="2"/>
      <c r="AA14" s="2"/>
      <c r="AB14" s="2"/>
      <c r="AC14" s="2"/>
      <c r="AD14" s="3"/>
      <c r="AE14" s="3"/>
      <c r="AF14" s="3"/>
      <c r="AG14" s="3"/>
      <c r="AH14" s="4"/>
      <c r="AI14" s="4"/>
      <c r="AJ14" s="2"/>
      <c r="AK14" s="2"/>
    </row>
    <row r="15" spans="1:37">
      <c r="A15" s="1">
        <v>44930.35</v>
      </c>
      <c r="B15" s="2" t="s">
        <v>99</v>
      </c>
      <c r="C15" s="2" t="s">
        <v>0</v>
      </c>
      <c r="D15" s="2" t="s">
        <v>102</v>
      </c>
      <c r="E15" s="2" t="s">
        <v>60</v>
      </c>
      <c r="F15" s="2" t="s">
        <v>98</v>
      </c>
      <c r="G15" s="3">
        <v>44930.354166666701</v>
      </c>
      <c r="H15" s="3">
        <v>44930.388888888898</v>
      </c>
      <c r="I15" s="3">
        <v>44930.35</v>
      </c>
      <c r="J15" s="3">
        <v>44930.381249999999</v>
      </c>
      <c r="K15" s="4">
        <v>3.125E-2</v>
      </c>
      <c r="L15" s="4">
        <v>2.0833333333333301E-2</v>
      </c>
      <c r="M15" s="2">
        <v>72</v>
      </c>
      <c r="N15" s="2">
        <v>35</v>
      </c>
      <c r="O15" s="3">
        <f>I15-J14</f>
        <v>2.0138888896326534E-2</v>
      </c>
      <c r="P15" s="7">
        <f>0.25/24</f>
        <v>1.0416666666666666E-2</v>
      </c>
      <c r="Q15">
        <f>ROUNDUP(+O15/P15,0)</f>
        <v>2</v>
      </c>
      <c r="R15" s="5">
        <f>0.084*23*0.75</f>
        <v>1.4490000000000001</v>
      </c>
      <c r="S15" s="9">
        <f>+Q15*R15</f>
        <v>2.8980000000000001</v>
      </c>
      <c r="T15" s="37">
        <v>3.09</v>
      </c>
      <c r="U15" s="13">
        <f t="shared" si="0"/>
        <v>-0.19199999999999973</v>
      </c>
      <c r="X15" s="1"/>
      <c r="Y15" s="2"/>
      <c r="Z15" s="2"/>
      <c r="AA15" s="2"/>
      <c r="AB15" s="2"/>
      <c r="AC15" s="2"/>
      <c r="AD15" s="3"/>
      <c r="AE15" s="3"/>
      <c r="AF15" s="3"/>
      <c r="AG15" s="3"/>
      <c r="AH15" s="4"/>
      <c r="AI15" s="4"/>
      <c r="AJ15" s="2"/>
      <c r="AK15" s="2"/>
    </row>
    <row r="16" spans="1:37">
      <c r="A16" s="1">
        <v>44930.797916666699</v>
      </c>
      <c r="B16" s="2" t="s">
        <v>100</v>
      </c>
      <c r="C16" s="2" t="s">
        <v>0</v>
      </c>
      <c r="D16" s="2" t="s">
        <v>102</v>
      </c>
      <c r="E16" s="2" t="s">
        <v>98</v>
      </c>
      <c r="F16" s="2" t="s">
        <v>60</v>
      </c>
      <c r="G16" s="3">
        <v>44930.798611111102</v>
      </c>
      <c r="H16" s="3">
        <v>44930.829861111102</v>
      </c>
      <c r="I16" s="3">
        <v>44930.797916666699</v>
      </c>
      <c r="J16" s="3">
        <v>44930.833333333299</v>
      </c>
      <c r="K16" s="4">
        <v>3.54166666666667E-2</v>
      </c>
      <c r="L16" s="4">
        <v>2.5694444444444402E-2</v>
      </c>
      <c r="M16" s="2">
        <v>72</v>
      </c>
      <c r="N16" s="2">
        <v>32</v>
      </c>
      <c r="O16" s="2"/>
      <c r="P16" s="7"/>
      <c r="R16" s="5"/>
      <c r="S16" s="9"/>
      <c r="T16" s="37"/>
      <c r="U16" s="13">
        <f t="shared" si="0"/>
        <v>0</v>
      </c>
      <c r="X16" s="1"/>
      <c r="Y16" s="2"/>
      <c r="Z16" s="2"/>
      <c r="AA16" s="2"/>
      <c r="AB16" s="2"/>
      <c r="AC16" s="2"/>
      <c r="AD16" s="3"/>
      <c r="AE16" s="3"/>
      <c r="AF16" s="3"/>
      <c r="AG16" s="3"/>
      <c r="AH16" s="4"/>
      <c r="AI16" s="4"/>
      <c r="AJ16" s="2"/>
      <c r="AK16" s="2"/>
    </row>
    <row r="17" spans="1:37">
      <c r="A17" s="1">
        <v>44930.85</v>
      </c>
      <c r="B17" s="2" t="s">
        <v>101</v>
      </c>
      <c r="C17" s="2" t="s">
        <v>0</v>
      </c>
      <c r="D17" s="2" t="s">
        <v>102</v>
      </c>
      <c r="E17" s="2" t="s">
        <v>60</v>
      </c>
      <c r="F17" s="2" t="s">
        <v>98</v>
      </c>
      <c r="G17" s="3">
        <v>44930.850694444402</v>
      </c>
      <c r="H17" s="3">
        <v>44930.885416666701</v>
      </c>
      <c r="I17" s="3">
        <v>44930.85</v>
      </c>
      <c r="J17" s="3">
        <v>44930.885416666701</v>
      </c>
      <c r="K17" s="4">
        <v>3.54166666666667E-2</v>
      </c>
      <c r="L17" s="4">
        <v>2.29166666666667E-2</v>
      </c>
      <c r="M17" s="2">
        <v>72</v>
      </c>
      <c r="N17" s="2">
        <v>24</v>
      </c>
      <c r="O17" s="3">
        <f>I17-J16</f>
        <v>1.6666666699165944E-2</v>
      </c>
      <c r="P17" s="7">
        <f>0.25/24</f>
        <v>1.0416666666666666E-2</v>
      </c>
      <c r="Q17">
        <f>ROUNDUP(+O17/P17,0)</f>
        <v>2</v>
      </c>
      <c r="R17" s="5">
        <f>0.084*23*0.75</f>
        <v>1.4490000000000001</v>
      </c>
      <c r="S17" s="9">
        <f>+Q17*R17</f>
        <v>2.8980000000000001</v>
      </c>
      <c r="T17" s="37">
        <v>3.09</v>
      </c>
      <c r="U17" s="13">
        <f t="shared" ref="U17" si="1">+S17-T17</f>
        <v>-0.19199999999999973</v>
      </c>
      <c r="X17" s="1"/>
      <c r="Y17" s="2"/>
      <c r="Z17" s="2"/>
      <c r="AA17" s="2"/>
      <c r="AB17" s="2"/>
      <c r="AC17" s="2"/>
      <c r="AD17" s="3"/>
      <c r="AE17" s="3"/>
      <c r="AF17" s="3"/>
      <c r="AG17" s="3"/>
      <c r="AH17" s="4"/>
      <c r="AI17" s="4"/>
      <c r="AJ17" s="2"/>
      <c r="AK17" s="2"/>
    </row>
    <row r="18" spans="1:37">
      <c r="A18" s="1">
        <v>44931.297222222202</v>
      </c>
      <c r="B18" s="2" t="s">
        <v>96</v>
      </c>
      <c r="C18" s="2" t="s">
        <v>106</v>
      </c>
      <c r="D18" s="2" t="s">
        <v>107</v>
      </c>
      <c r="E18" s="2" t="s">
        <v>98</v>
      </c>
      <c r="F18" s="2" t="s">
        <v>60</v>
      </c>
      <c r="G18" s="3">
        <v>44931.298611111102</v>
      </c>
      <c r="H18" s="3">
        <v>44931.329861111102</v>
      </c>
      <c r="I18" s="3">
        <v>44931.297222222202</v>
      </c>
      <c r="J18" s="3">
        <v>44931.326388888898</v>
      </c>
      <c r="K18" s="4">
        <v>2.9166666666666698E-2</v>
      </c>
      <c r="L18" s="4">
        <v>2.0833333333333301E-2</v>
      </c>
      <c r="M18" s="2">
        <v>72</v>
      </c>
      <c r="N18" s="2">
        <v>12</v>
      </c>
      <c r="O18" s="2"/>
      <c r="P18" s="7"/>
      <c r="R18" s="5"/>
      <c r="S18" s="9"/>
      <c r="T18" s="37"/>
      <c r="U18" s="13"/>
      <c r="X18" s="1"/>
      <c r="Y18" s="2"/>
      <c r="Z18" s="2"/>
      <c r="AA18" s="2"/>
      <c r="AB18" s="2"/>
      <c r="AC18" s="2"/>
      <c r="AD18" s="3"/>
      <c r="AE18" s="3"/>
      <c r="AF18" s="3"/>
      <c r="AG18" s="3"/>
      <c r="AH18" s="4"/>
      <c r="AI18" s="4"/>
      <c r="AJ18" s="2"/>
      <c r="AK18" s="2"/>
    </row>
    <row r="19" spans="1:37">
      <c r="A19" s="1">
        <v>44931.348611111098</v>
      </c>
      <c r="B19" s="2" t="s">
        <v>99</v>
      </c>
      <c r="C19" s="2" t="s">
        <v>106</v>
      </c>
      <c r="D19" s="2" t="s">
        <v>107</v>
      </c>
      <c r="E19" s="2" t="s">
        <v>60</v>
      </c>
      <c r="F19" s="2" t="s">
        <v>98</v>
      </c>
      <c r="G19" s="3">
        <v>44931.354166666701</v>
      </c>
      <c r="H19" s="3">
        <v>44931.388888888898</v>
      </c>
      <c r="I19" s="3">
        <v>44931.348611111098</v>
      </c>
      <c r="J19" s="3">
        <v>44931.379861111098</v>
      </c>
      <c r="K19" s="4">
        <v>3.125E-2</v>
      </c>
      <c r="L19" s="4">
        <v>2.29166666666667E-2</v>
      </c>
      <c r="M19" s="2">
        <v>72</v>
      </c>
      <c r="N19" s="2">
        <v>15</v>
      </c>
      <c r="O19" s="3">
        <f>I19-J18</f>
        <v>2.2222222200070973E-2</v>
      </c>
      <c r="P19" s="7">
        <f>0.25/24</f>
        <v>1.0416666666666666E-2</v>
      </c>
      <c r="Q19">
        <f>ROUNDUP(+O19/P19,0)</f>
        <v>3</v>
      </c>
      <c r="R19" s="5">
        <f>0.084*23*0.75</f>
        <v>1.4490000000000001</v>
      </c>
      <c r="S19" s="9">
        <f>+Q19*R19</f>
        <v>4.3470000000000004</v>
      </c>
      <c r="T19" s="37">
        <v>4.6399999999999997</v>
      </c>
      <c r="U19" s="13">
        <f t="shared" ref="U19" si="2">+S19-T19</f>
        <v>-0.29299999999999926</v>
      </c>
      <c r="X19" s="1"/>
      <c r="Y19" s="2"/>
      <c r="Z19" s="2"/>
      <c r="AA19" s="2"/>
      <c r="AB19" s="2"/>
      <c r="AC19" s="2"/>
      <c r="AD19" s="3"/>
      <c r="AE19" s="3"/>
      <c r="AF19" s="3"/>
      <c r="AG19" s="3"/>
      <c r="AH19" s="4"/>
      <c r="AI19" s="4"/>
      <c r="AJ19" s="2"/>
      <c r="AK19" s="2"/>
    </row>
    <row r="20" spans="1:37">
      <c r="A20" s="1">
        <v>44931.7944444444</v>
      </c>
      <c r="B20" s="2" t="s">
        <v>100</v>
      </c>
      <c r="C20" s="2" t="s">
        <v>0</v>
      </c>
      <c r="D20" s="2" t="s">
        <v>97</v>
      </c>
      <c r="E20" s="2" t="s">
        <v>98</v>
      </c>
      <c r="F20" s="2" t="s">
        <v>60</v>
      </c>
      <c r="G20" s="3">
        <v>44931.798611111102</v>
      </c>
      <c r="H20" s="3">
        <v>44931.829861111102</v>
      </c>
      <c r="I20" s="3">
        <v>44931.7944444444</v>
      </c>
      <c r="J20" s="3">
        <v>44931.827777777798</v>
      </c>
      <c r="K20" s="4">
        <v>3.3333333333333298E-2</v>
      </c>
      <c r="L20" s="4">
        <v>2.4305555555555601E-2</v>
      </c>
      <c r="M20" s="2">
        <v>72</v>
      </c>
      <c r="N20" s="2">
        <v>31</v>
      </c>
      <c r="R20" s="5"/>
      <c r="S20" s="11"/>
      <c r="T20" s="37"/>
      <c r="U20" s="13"/>
      <c r="X20" s="1"/>
      <c r="Y20" s="2"/>
      <c r="Z20" s="2"/>
      <c r="AA20" s="2"/>
      <c r="AB20" s="2"/>
      <c r="AC20" s="2"/>
      <c r="AD20" s="3"/>
      <c r="AE20" s="3"/>
      <c r="AF20" s="3"/>
      <c r="AG20" s="3"/>
      <c r="AH20" s="4"/>
      <c r="AI20" s="4"/>
      <c r="AJ20" s="2"/>
      <c r="AK20" s="2"/>
    </row>
    <row r="21" spans="1:37">
      <c r="A21" s="1">
        <v>44931.850694444402</v>
      </c>
      <c r="B21" s="2" t="s">
        <v>101</v>
      </c>
      <c r="C21" s="2" t="s">
        <v>0</v>
      </c>
      <c r="D21" s="2" t="s">
        <v>97</v>
      </c>
      <c r="E21" s="2" t="s">
        <v>60</v>
      </c>
      <c r="F21" s="2" t="s">
        <v>98</v>
      </c>
      <c r="G21" s="3">
        <v>44931.850694444402</v>
      </c>
      <c r="H21" s="3">
        <v>44931.885416666701</v>
      </c>
      <c r="I21" s="3">
        <v>44931.850694444402</v>
      </c>
      <c r="J21" s="3">
        <v>44931.881944444402</v>
      </c>
      <c r="K21" s="4">
        <v>3.125E-2</v>
      </c>
      <c r="L21" s="4">
        <v>2.29166666666667E-2</v>
      </c>
      <c r="M21" s="2">
        <v>72</v>
      </c>
      <c r="N21" s="2">
        <v>17</v>
      </c>
      <c r="O21" s="3">
        <f>I21-J20</f>
        <v>2.2916666603123304E-2</v>
      </c>
      <c r="P21" s="7">
        <f>0.25/24</f>
        <v>1.0416666666666666E-2</v>
      </c>
      <c r="Q21">
        <f>ROUNDUP(+O21/P21,0)</f>
        <v>3</v>
      </c>
      <c r="R21" s="5">
        <f>0.084*23*0.75</f>
        <v>1.4490000000000001</v>
      </c>
      <c r="S21" s="9">
        <f>+Q21*R21</f>
        <v>4.3470000000000004</v>
      </c>
      <c r="T21" s="37">
        <v>4.6399999999999997</v>
      </c>
      <c r="U21" s="13">
        <f t="shared" ref="U21" si="3">+S21-T21</f>
        <v>-0.29299999999999926</v>
      </c>
      <c r="X21" s="1"/>
      <c r="Y21" s="2"/>
      <c r="Z21" s="2"/>
      <c r="AA21" s="2"/>
      <c r="AB21" s="2"/>
      <c r="AC21" s="2"/>
      <c r="AD21" s="3"/>
      <c r="AE21" s="3"/>
      <c r="AF21" s="3"/>
      <c r="AG21" s="3"/>
      <c r="AH21" s="4"/>
      <c r="AI21" s="4"/>
      <c r="AJ21" s="2"/>
      <c r="AK21" s="2"/>
    </row>
    <row r="22" spans="1:37">
      <c r="A22" s="43"/>
      <c r="B22" s="42"/>
      <c r="C22" s="42"/>
      <c r="D22" s="42"/>
      <c r="E22" s="42"/>
      <c r="F22" s="42"/>
      <c r="G22" s="44"/>
      <c r="H22" s="44"/>
      <c r="I22" s="44"/>
      <c r="J22" s="44"/>
      <c r="K22" s="45"/>
      <c r="L22" s="45"/>
      <c r="M22" s="42"/>
      <c r="N22" s="42"/>
      <c r="O22" s="3"/>
      <c r="P22" s="7"/>
      <c r="R22" s="5"/>
      <c r="S22" s="9"/>
      <c r="T22" s="37"/>
      <c r="U22" s="13"/>
      <c r="X22" s="1"/>
      <c r="Y22" s="2"/>
      <c r="Z22" s="2"/>
      <c r="AA22" s="2"/>
      <c r="AB22" s="2"/>
      <c r="AC22" s="2"/>
      <c r="AD22" s="3"/>
      <c r="AE22" s="3"/>
      <c r="AF22" s="3"/>
      <c r="AG22" s="3"/>
      <c r="AH22" s="4"/>
      <c r="AI22" s="4"/>
      <c r="AJ22" s="2"/>
      <c r="AK22" s="2"/>
    </row>
    <row r="23" spans="1:37">
      <c r="A23" s="43"/>
      <c r="B23" s="42"/>
      <c r="C23" s="42"/>
      <c r="D23" s="42"/>
      <c r="E23" s="42"/>
      <c r="F23" s="42"/>
      <c r="G23" s="44"/>
      <c r="H23" s="44"/>
      <c r="I23" s="44"/>
      <c r="J23" s="44"/>
      <c r="K23" s="45"/>
      <c r="L23" s="45"/>
      <c r="M23" s="42"/>
      <c r="N23" s="42"/>
      <c r="O23" s="3"/>
      <c r="P23" s="7"/>
      <c r="R23" s="5"/>
      <c r="S23" s="9"/>
      <c r="T23" s="37"/>
      <c r="U23" s="13"/>
      <c r="X23" s="1"/>
      <c r="Y23" s="2"/>
      <c r="Z23" s="2"/>
      <c r="AA23" s="2"/>
      <c r="AB23" s="2"/>
      <c r="AC23" s="2"/>
      <c r="AD23" s="3"/>
      <c r="AE23" s="3"/>
      <c r="AF23" s="3"/>
      <c r="AG23" s="3"/>
      <c r="AH23" s="4"/>
      <c r="AI23" s="4"/>
      <c r="AJ23" s="2"/>
      <c r="AK23" s="2"/>
    </row>
    <row r="24" spans="1:37">
      <c r="A24" s="43"/>
      <c r="B24" s="42"/>
      <c r="C24" s="42"/>
      <c r="D24" s="42"/>
      <c r="E24" s="42"/>
      <c r="F24" s="42"/>
      <c r="G24" s="44"/>
      <c r="H24" s="44"/>
      <c r="I24" s="44"/>
      <c r="J24" s="44"/>
      <c r="K24" s="45"/>
      <c r="L24" s="45"/>
      <c r="M24" s="42"/>
      <c r="N24" s="42"/>
      <c r="O24" s="3"/>
      <c r="P24" s="7"/>
      <c r="R24" s="5"/>
      <c r="S24" s="9"/>
      <c r="T24" s="37"/>
      <c r="U24" s="13"/>
      <c r="W24" s="9"/>
      <c r="X24" s="1"/>
      <c r="Y24" s="9"/>
      <c r="Z24" s="2"/>
      <c r="AA24" s="2"/>
      <c r="AB24" s="2"/>
      <c r="AC24" s="2"/>
      <c r="AD24" s="3"/>
      <c r="AE24" s="3"/>
      <c r="AF24" s="3"/>
      <c r="AG24" s="3"/>
      <c r="AH24" s="4"/>
      <c r="AI24" s="4"/>
      <c r="AJ24" s="2"/>
      <c r="AK24" s="2"/>
    </row>
    <row r="25" spans="1:37">
      <c r="A25" s="43"/>
      <c r="B25" s="42"/>
      <c r="C25" s="42"/>
      <c r="D25" s="42"/>
      <c r="E25" s="42"/>
      <c r="F25" s="42"/>
      <c r="G25" s="44"/>
      <c r="H25" s="44"/>
      <c r="I25" s="44"/>
      <c r="J25" s="44"/>
      <c r="K25" s="45"/>
      <c r="L25" s="45"/>
      <c r="M25" s="42"/>
      <c r="N25" s="42"/>
      <c r="O25" s="3"/>
      <c r="P25" s="7"/>
      <c r="R25" s="5"/>
      <c r="S25" s="9"/>
      <c r="T25" s="37"/>
      <c r="U25" s="13"/>
      <c r="X25" s="1"/>
      <c r="Y25" s="2"/>
      <c r="Z25" s="2"/>
      <c r="AA25" s="2"/>
      <c r="AB25" s="2"/>
      <c r="AC25" s="2"/>
      <c r="AD25" s="3"/>
      <c r="AE25" s="3"/>
      <c r="AF25" s="3"/>
      <c r="AG25" s="3"/>
      <c r="AH25" s="4"/>
      <c r="AI25" s="4"/>
      <c r="AJ25" s="2"/>
      <c r="AK25" s="2"/>
    </row>
    <row r="26" spans="1:37">
      <c r="A26" s="43"/>
      <c r="B26" s="42"/>
      <c r="C26" s="42"/>
      <c r="D26" s="42"/>
      <c r="E26" s="42"/>
      <c r="F26" s="42"/>
      <c r="G26" s="44"/>
      <c r="H26" s="44"/>
      <c r="I26" s="44"/>
      <c r="J26" s="44"/>
      <c r="K26" s="45"/>
      <c r="L26" s="45"/>
      <c r="M26" s="42"/>
      <c r="N26" s="42"/>
      <c r="O26" s="3"/>
      <c r="P26" s="7"/>
      <c r="R26" s="5"/>
      <c r="S26" s="9"/>
      <c r="T26" s="37"/>
      <c r="U26" s="13"/>
      <c r="X26" s="1"/>
      <c r="Y26" s="2"/>
      <c r="Z26" s="2"/>
      <c r="AA26" s="2"/>
      <c r="AB26" s="2"/>
      <c r="AC26" s="2"/>
      <c r="AD26" s="3"/>
      <c r="AE26" s="3"/>
      <c r="AF26" s="3"/>
      <c r="AG26" s="3"/>
      <c r="AH26" s="4"/>
      <c r="AI26" s="4"/>
      <c r="AJ26" s="2"/>
      <c r="AK26" s="2"/>
    </row>
    <row r="27" spans="1:37">
      <c r="A27" s="43"/>
      <c r="B27" s="42"/>
      <c r="C27" s="42"/>
      <c r="D27" s="42"/>
      <c r="E27" s="42"/>
      <c r="F27" s="42"/>
      <c r="G27" s="44"/>
      <c r="H27" s="44"/>
      <c r="I27" s="44"/>
      <c r="J27" s="44"/>
      <c r="K27" s="45"/>
      <c r="L27" s="45"/>
      <c r="M27" s="42"/>
      <c r="N27" s="42"/>
      <c r="O27" s="3"/>
      <c r="P27" s="7"/>
      <c r="R27" s="5"/>
      <c r="S27" s="9"/>
      <c r="T27" s="37"/>
      <c r="U27" s="13"/>
      <c r="X27" s="1"/>
      <c r="Y27" s="2"/>
      <c r="Z27" s="2"/>
      <c r="AA27" s="2"/>
      <c r="AB27" s="2"/>
      <c r="AC27" s="2"/>
      <c r="AD27" s="3"/>
      <c r="AE27" s="3"/>
      <c r="AF27" s="3"/>
      <c r="AG27" s="3"/>
      <c r="AH27" s="4"/>
      <c r="AI27" s="4"/>
      <c r="AJ27" s="2"/>
      <c r="AK27" s="2"/>
    </row>
    <row r="28" spans="1:37">
      <c r="A28" s="1"/>
      <c r="B28" s="2"/>
      <c r="C28" s="2"/>
      <c r="D28" s="2"/>
      <c r="E28" s="2"/>
      <c r="F28" s="2"/>
      <c r="G28" s="3"/>
      <c r="H28" s="3"/>
      <c r="I28" s="3"/>
      <c r="J28" s="3"/>
      <c r="K28" s="4"/>
      <c r="L28" s="4"/>
      <c r="M28" s="2"/>
      <c r="N28" s="2"/>
      <c r="O28" s="3"/>
      <c r="P28" s="7"/>
      <c r="R28" s="5"/>
      <c r="S28" s="9"/>
      <c r="T28" s="9"/>
      <c r="U28" s="13"/>
      <c r="X28" s="1"/>
      <c r="Y28" s="2"/>
      <c r="Z28" s="2"/>
      <c r="AA28" s="2"/>
      <c r="AB28" s="2"/>
      <c r="AC28" s="2"/>
      <c r="AD28" s="3"/>
      <c r="AE28" s="3"/>
      <c r="AF28" s="3"/>
      <c r="AG28" s="3"/>
      <c r="AH28" s="4"/>
      <c r="AI28" s="4"/>
      <c r="AJ28" s="2"/>
      <c r="AK28" s="2"/>
    </row>
    <row r="29" spans="1:37">
      <c r="A29" s="1"/>
      <c r="B29" s="2"/>
      <c r="C29" s="2"/>
      <c r="D29" s="2"/>
      <c r="E29" s="2"/>
      <c r="F29" s="2"/>
      <c r="G29" s="3"/>
      <c r="H29" s="3"/>
      <c r="I29" s="3"/>
      <c r="J29" s="3"/>
      <c r="K29" s="4"/>
      <c r="L29" s="4"/>
      <c r="M29" s="2"/>
      <c r="N29" s="2"/>
      <c r="O29" s="3"/>
      <c r="P29" s="7"/>
      <c r="R29" s="5"/>
      <c r="S29" s="9"/>
      <c r="T29" s="9"/>
      <c r="U29" s="13"/>
      <c r="X29" s="1"/>
      <c r="Y29" s="2"/>
      <c r="Z29" s="2"/>
      <c r="AA29" s="2"/>
      <c r="AB29" s="2"/>
      <c r="AC29" s="2"/>
      <c r="AD29" s="3"/>
      <c r="AE29" s="3"/>
      <c r="AF29" s="3"/>
      <c r="AG29" s="3"/>
      <c r="AH29" s="4"/>
      <c r="AI29" s="4"/>
      <c r="AJ29" s="2"/>
      <c r="AK29" s="2"/>
    </row>
    <row r="30" spans="1:37">
      <c r="A30" s="1"/>
      <c r="B30" s="2"/>
      <c r="C30" s="2"/>
      <c r="D30" s="2"/>
      <c r="E30" s="2"/>
      <c r="F30" s="2"/>
      <c r="G30" s="3"/>
      <c r="H30" s="3"/>
      <c r="I30" s="3"/>
      <c r="J30" s="3"/>
      <c r="K30" s="4"/>
      <c r="L30" s="4"/>
      <c r="M30" s="2"/>
      <c r="N30" s="2"/>
      <c r="O30" s="3"/>
      <c r="P30" s="7"/>
      <c r="R30" s="5"/>
      <c r="S30" s="9"/>
      <c r="T30" s="9"/>
      <c r="U30" s="13"/>
    </row>
    <row r="31" spans="1:37">
      <c r="A31" s="1"/>
      <c r="B31" s="2"/>
      <c r="C31" s="2"/>
      <c r="D31" s="2"/>
      <c r="E31" s="2"/>
      <c r="F31" s="2"/>
      <c r="G31" s="3"/>
      <c r="H31" s="3"/>
      <c r="I31" s="3"/>
      <c r="J31" s="3"/>
      <c r="K31" s="4"/>
      <c r="L31" s="4"/>
      <c r="M31" s="2"/>
      <c r="N31" s="2"/>
      <c r="O31" s="3"/>
      <c r="P31" s="7"/>
      <c r="R31" s="5"/>
      <c r="S31" s="9"/>
      <c r="T31" s="9"/>
      <c r="U31" s="13"/>
    </row>
    <row r="32" spans="1:37">
      <c r="A32" s="1"/>
      <c r="B32" s="2"/>
      <c r="C32" s="2"/>
      <c r="D32" s="2"/>
      <c r="E32" s="2"/>
      <c r="F32" s="2"/>
      <c r="G32" s="3"/>
      <c r="H32" s="3"/>
      <c r="I32" s="3"/>
      <c r="J32" s="3"/>
      <c r="K32" s="4"/>
      <c r="L32" s="4"/>
      <c r="M32" s="2"/>
      <c r="N32" s="2"/>
      <c r="O32" s="3"/>
      <c r="P32" s="7"/>
      <c r="R32" s="5"/>
      <c r="S32" s="9"/>
      <c r="T32" s="9"/>
      <c r="U32" s="13"/>
    </row>
    <row r="33" spans="1:21">
      <c r="A33" s="1"/>
      <c r="B33" s="2"/>
      <c r="C33" s="2"/>
      <c r="D33" s="2"/>
      <c r="E33" s="2"/>
      <c r="F33" s="2"/>
      <c r="G33" s="3"/>
      <c r="H33" s="3"/>
      <c r="I33" s="3"/>
      <c r="J33" s="3"/>
      <c r="K33" s="4"/>
      <c r="L33" s="4"/>
      <c r="M33" s="2"/>
      <c r="N33" s="2"/>
      <c r="O33" s="3"/>
      <c r="P33" s="7"/>
      <c r="R33" s="5"/>
      <c r="S33" s="9"/>
      <c r="T33" s="9"/>
      <c r="U33" s="13"/>
    </row>
    <row r="34" spans="1:21">
      <c r="A34" s="1"/>
      <c r="B34" s="2"/>
      <c r="C34" s="2"/>
      <c r="D34" s="2"/>
      <c r="E34" s="2"/>
      <c r="F34" s="2"/>
      <c r="G34" s="3"/>
      <c r="H34" s="3"/>
      <c r="I34" s="3"/>
      <c r="J34" s="3"/>
      <c r="K34" s="4"/>
      <c r="L34" s="4"/>
      <c r="M34" s="2"/>
      <c r="N34" s="2"/>
      <c r="O34" s="3"/>
      <c r="P34" s="7"/>
      <c r="R34" s="5"/>
      <c r="S34" s="9"/>
      <c r="T34" s="9"/>
      <c r="U34" s="13"/>
    </row>
    <row r="35" spans="1:21">
      <c r="A35" s="1"/>
      <c r="B35" s="1"/>
      <c r="C35" s="2"/>
      <c r="D35" s="2"/>
      <c r="E35" s="2"/>
      <c r="F35" s="2"/>
      <c r="G35" s="3"/>
      <c r="H35" s="3"/>
      <c r="I35" s="3"/>
      <c r="J35" s="3"/>
      <c r="K35" s="4"/>
      <c r="L35" s="4"/>
      <c r="M35" s="2"/>
      <c r="N35" s="2"/>
      <c r="O35" s="3"/>
      <c r="P35" s="7"/>
      <c r="R35" s="5"/>
      <c r="S35" s="9"/>
      <c r="T35" s="9"/>
      <c r="U35" s="13"/>
    </row>
    <row r="36" spans="1:21">
      <c r="A36" s="1"/>
      <c r="B36" s="1"/>
      <c r="C36" s="2"/>
      <c r="D36" s="2"/>
      <c r="E36" s="2"/>
      <c r="F36" s="2"/>
      <c r="G36" s="3"/>
      <c r="H36" s="3"/>
      <c r="I36" s="3"/>
      <c r="J36" s="3"/>
      <c r="K36" s="4"/>
      <c r="L36" s="4"/>
      <c r="M36" s="2"/>
      <c r="N36" s="2"/>
      <c r="T36" s="11"/>
      <c r="U36" s="13"/>
    </row>
    <row r="37" spans="1:21">
      <c r="A37" s="1"/>
      <c r="B37" s="1"/>
      <c r="C37" s="2"/>
      <c r="D37" s="2"/>
      <c r="E37" s="2"/>
      <c r="F37" s="2"/>
      <c r="G37" s="3"/>
      <c r="H37" s="3"/>
      <c r="I37" s="3"/>
      <c r="J37" s="3"/>
      <c r="K37" s="4"/>
      <c r="L37" s="4"/>
      <c r="M37" s="2"/>
      <c r="N37" s="2"/>
      <c r="O37" s="3"/>
      <c r="P37" s="7"/>
      <c r="R37" s="5"/>
      <c r="S37" s="9"/>
      <c r="T37" s="9"/>
      <c r="U37" s="13"/>
    </row>
    <row r="38" spans="1:21">
      <c r="A38" s="1"/>
      <c r="B38" s="2"/>
      <c r="C38" s="2"/>
      <c r="D38" s="2"/>
      <c r="E38" s="2"/>
      <c r="F38" s="2"/>
      <c r="G38" s="3"/>
      <c r="H38" s="3"/>
      <c r="I38" s="3"/>
      <c r="J38" s="3"/>
      <c r="K38" s="4"/>
      <c r="L38" s="4"/>
      <c r="M38" s="2"/>
      <c r="N38" s="2"/>
      <c r="U38" s="13"/>
    </row>
    <row r="39" spans="1:21">
      <c r="A39" s="1"/>
      <c r="B39" s="2"/>
      <c r="C39" s="2"/>
      <c r="D39" s="2"/>
      <c r="E39" s="2"/>
      <c r="F39" s="2"/>
      <c r="G39" s="3"/>
      <c r="H39" s="3"/>
      <c r="I39" s="3"/>
      <c r="J39" s="3"/>
      <c r="K39" s="4"/>
      <c r="L39" s="4"/>
      <c r="M39" s="2"/>
      <c r="N39" s="2"/>
      <c r="O39" s="3"/>
      <c r="P39" s="7"/>
      <c r="R39" s="5"/>
      <c r="S39" s="9"/>
      <c r="T39" s="9"/>
      <c r="U39" s="13"/>
    </row>
    <row r="40" spans="1:21">
      <c r="A40" s="1"/>
      <c r="B40" s="2"/>
      <c r="C40" s="2"/>
      <c r="D40" s="2"/>
      <c r="E40" s="2"/>
      <c r="F40" s="2"/>
      <c r="G40" s="3"/>
      <c r="H40" s="3"/>
      <c r="I40" s="3"/>
      <c r="J40" s="3"/>
      <c r="K40" s="4"/>
      <c r="L40" s="4"/>
      <c r="M40" s="2"/>
      <c r="N40" s="2"/>
      <c r="U40" s="13"/>
    </row>
    <row r="41" spans="1:21">
      <c r="A41" s="1"/>
      <c r="B41" s="2"/>
      <c r="C41" s="2"/>
      <c r="D41" s="2"/>
      <c r="E41" s="2"/>
      <c r="F41" s="2"/>
      <c r="G41" s="3"/>
      <c r="H41" s="3"/>
      <c r="I41" s="3"/>
      <c r="J41" s="3"/>
      <c r="K41" s="4"/>
      <c r="L41" s="4"/>
      <c r="M41" s="2"/>
      <c r="N41" s="2"/>
      <c r="O41" s="3"/>
      <c r="P41" s="7"/>
      <c r="R41" s="5"/>
      <c r="S41" s="9"/>
      <c r="T41" s="9"/>
      <c r="U41" s="13"/>
    </row>
    <row r="42" spans="1:21">
      <c r="A42" s="1"/>
      <c r="B42" s="1"/>
      <c r="C42" s="2"/>
      <c r="D42" s="2"/>
      <c r="E42" s="2"/>
      <c r="F42" s="2"/>
      <c r="G42" s="2"/>
      <c r="H42" s="3"/>
      <c r="I42" s="3"/>
      <c r="J42" s="3"/>
      <c r="K42" s="3"/>
    </row>
    <row r="43" spans="1:21">
      <c r="A43" s="1"/>
      <c r="B43" s="1"/>
      <c r="C43" s="2"/>
      <c r="D43" s="2"/>
      <c r="E43" s="2"/>
      <c r="F43" s="2"/>
      <c r="G43" s="2"/>
      <c r="H43" s="3"/>
      <c r="I43" s="3"/>
      <c r="J43" s="3"/>
      <c r="K43" s="3"/>
    </row>
    <row r="44" spans="1:21">
      <c r="A44" s="1"/>
      <c r="B44" s="1"/>
      <c r="C44" s="2"/>
      <c r="D44" s="2"/>
      <c r="E44" s="2"/>
      <c r="F44" s="2"/>
      <c r="G44" s="2"/>
      <c r="H44" s="3"/>
      <c r="I44" s="3"/>
      <c r="J44" s="3"/>
      <c r="K44" s="3"/>
    </row>
    <row r="45" spans="1:21">
      <c r="A45" s="1"/>
      <c r="B45" s="1"/>
      <c r="C45" s="2"/>
      <c r="D45" s="2"/>
      <c r="E45" s="2"/>
      <c r="F45" s="2"/>
      <c r="G45" s="2"/>
      <c r="H45" s="3"/>
      <c r="I45" s="3"/>
      <c r="J45" s="3"/>
      <c r="K45" s="3"/>
    </row>
    <row r="46" spans="1:21">
      <c r="A46" s="1"/>
      <c r="B46" s="1"/>
      <c r="C46" s="2"/>
      <c r="D46" s="2"/>
      <c r="E46" s="2"/>
      <c r="F46" s="2"/>
      <c r="G46" s="2"/>
      <c r="H46" s="3"/>
      <c r="I46" s="3"/>
      <c r="J46" s="3"/>
      <c r="K46" s="3"/>
    </row>
    <row r="47" spans="1:21">
      <c r="A47" s="1"/>
      <c r="B47" s="1"/>
      <c r="C47" s="2"/>
      <c r="D47" s="2"/>
      <c r="E47" s="2"/>
      <c r="F47" s="2"/>
      <c r="G47" s="2"/>
      <c r="H47" s="3"/>
      <c r="I47" s="3"/>
      <c r="J47" s="3"/>
      <c r="K47" s="3"/>
    </row>
    <row r="48" spans="1:21">
      <c r="A48" s="1"/>
      <c r="B48" s="1"/>
      <c r="C48" s="2"/>
      <c r="D48" s="2"/>
      <c r="E48" s="2"/>
      <c r="F48" s="2"/>
      <c r="G48" s="2"/>
      <c r="H48" s="3"/>
      <c r="I48" s="3"/>
      <c r="J48" s="3"/>
      <c r="K48" s="3"/>
    </row>
    <row r="49" spans="1:11">
      <c r="A49" s="1"/>
      <c r="B49" s="1"/>
      <c r="C49" s="2"/>
      <c r="D49" s="2"/>
      <c r="E49" s="2"/>
      <c r="F49" s="2"/>
      <c r="G49" s="2"/>
      <c r="H49" s="3"/>
      <c r="I49" s="3"/>
      <c r="J49" s="3"/>
      <c r="K49" s="3"/>
    </row>
    <row r="50" spans="1:11">
      <c r="A50" s="1"/>
      <c r="B50" s="1"/>
      <c r="C50" s="2"/>
      <c r="D50" s="2"/>
      <c r="E50" s="2"/>
      <c r="F50" s="2"/>
      <c r="G50" s="2"/>
      <c r="H50" s="3"/>
      <c r="I50" s="3"/>
      <c r="J50" s="3"/>
      <c r="K50" s="3"/>
    </row>
    <row r="51" spans="1:11">
      <c r="A51" s="1"/>
      <c r="B51" s="1"/>
      <c r="C51" s="2"/>
      <c r="D51" s="2"/>
      <c r="E51" s="2"/>
      <c r="F51" s="2"/>
      <c r="G51" s="2"/>
      <c r="H51" s="3"/>
      <c r="I51" s="3"/>
      <c r="J51" s="3"/>
      <c r="K51" s="3"/>
    </row>
    <row r="52" spans="1:11">
      <c r="A52" s="1"/>
      <c r="B52" s="1"/>
      <c r="C52" s="2"/>
      <c r="D52" s="2"/>
      <c r="E52" s="2"/>
      <c r="F52" s="2"/>
      <c r="G52" s="2"/>
      <c r="H52" s="3"/>
      <c r="I52" s="3"/>
      <c r="J52" s="3"/>
      <c r="K52" s="3"/>
    </row>
    <row r="53" spans="1:11">
      <c r="A53" s="1"/>
      <c r="B53" s="1"/>
      <c r="C53" s="2"/>
      <c r="D53" s="2"/>
      <c r="E53" s="2"/>
      <c r="F53" s="2"/>
      <c r="G53" s="2"/>
      <c r="H53" s="3"/>
      <c r="I53" s="3"/>
      <c r="J53" s="3"/>
      <c r="K53" s="3"/>
    </row>
    <row r="54" spans="1:11">
      <c r="A54" s="1"/>
      <c r="B54" s="1"/>
      <c r="C54" s="2"/>
      <c r="D54" s="2"/>
      <c r="E54" s="2"/>
      <c r="F54" s="2"/>
      <c r="G54" s="2"/>
      <c r="H54" s="3"/>
      <c r="I54" s="3"/>
      <c r="J54" s="3"/>
      <c r="K54" s="3"/>
    </row>
    <row r="55" spans="1:11">
      <c r="A55" s="1"/>
      <c r="B55" s="1"/>
      <c r="C55" s="2"/>
      <c r="D55" s="2"/>
      <c r="E55" s="2"/>
      <c r="F55" s="2"/>
      <c r="G55" s="2"/>
      <c r="H55" s="3"/>
      <c r="I55" s="3"/>
      <c r="J55" s="3"/>
      <c r="K55" s="3"/>
    </row>
    <row r="56" spans="1:11">
      <c r="A56" s="1"/>
      <c r="B56" s="1"/>
      <c r="C56" s="2"/>
      <c r="D56" s="2"/>
      <c r="E56" s="2"/>
      <c r="F56" s="2"/>
      <c r="G56" s="2"/>
      <c r="H56" s="3"/>
      <c r="I56" s="3"/>
      <c r="J56" s="3"/>
      <c r="K56" s="3"/>
    </row>
    <row r="57" spans="1:11">
      <c r="A57" s="1"/>
      <c r="B57" s="1"/>
      <c r="C57" s="2"/>
      <c r="D57" s="2"/>
      <c r="E57" s="2"/>
      <c r="F57" s="2"/>
      <c r="G57" s="2"/>
      <c r="H57" s="3"/>
      <c r="I57" s="3"/>
      <c r="J57" s="3"/>
      <c r="K57" s="3"/>
    </row>
    <row r="58" spans="1:11">
      <c r="A58" s="1"/>
      <c r="B58" s="1"/>
      <c r="C58" s="2"/>
      <c r="D58" s="2"/>
      <c r="E58" s="2"/>
      <c r="F58" s="2"/>
      <c r="G58" s="2"/>
      <c r="H58" s="3"/>
      <c r="I58" s="3"/>
      <c r="J58" s="3"/>
      <c r="K58" s="3"/>
    </row>
    <row r="59" spans="1:11">
      <c r="A59" s="1"/>
      <c r="B59" s="1"/>
      <c r="C59" s="2"/>
      <c r="D59" s="2"/>
      <c r="E59" s="2"/>
      <c r="F59" s="2"/>
      <c r="G59" s="2"/>
      <c r="H59" s="3"/>
      <c r="I59" s="3"/>
      <c r="J59" s="3"/>
      <c r="K59" s="3"/>
    </row>
    <row r="60" spans="1:11">
      <c r="A60" s="1"/>
      <c r="B60" s="1"/>
      <c r="C60" s="2"/>
      <c r="D60" s="2"/>
      <c r="E60" s="2"/>
      <c r="F60" s="2"/>
      <c r="G60" s="2"/>
      <c r="H60" s="3"/>
      <c r="I60" s="3"/>
      <c r="J60" s="3"/>
      <c r="K60" s="3"/>
    </row>
    <row r="61" spans="1:11">
      <c r="A61" s="1"/>
      <c r="B61" s="1"/>
      <c r="C61" s="2"/>
      <c r="D61" s="2"/>
      <c r="E61" s="2"/>
      <c r="F61" s="2"/>
      <c r="G61" s="2"/>
      <c r="H61" s="3"/>
      <c r="I61" s="3"/>
      <c r="J61" s="3"/>
      <c r="K61" s="3"/>
    </row>
    <row r="62" spans="1:11">
      <c r="A62" s="1"/>
      <c r="B62" s="1"/>
      <c r="C62" s="2"/>
      <c r="D62" s="2"/>
      <c r="E62" s="2"/>
      <c r="F62" s="2"/>
      <c r="G62" s="2"/>
      <c r="H62" s="3"/>
      <c r="I62" s="3"/>
      <c r="J62" s="3"/>
      <c r="K62" s="3"/>
    </row>
    <row r="63" spans="1:11">
      <c r="A63" s="1"/>
      <c r="B63" s="1"/>
      <c r="C63" s="2"/>
      <c r="D63" s="2"/>
      <c r="E63" s="2"/>
      <c r="F63" s="2"/>
      <c r="G63" s="2"/>
      <c r="H63" s="3"/>
      <c r="I63" s="3"/>
      <c r="J63" s="3"/>
      <c r="K63" s="3"/>
    </row>
  </sheetData>
  <autoFilter ref="A1:V37" xr:uid="{EF3DC889-2A4F-48C0-B8BC-6E93A2748F77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3078-A169-4843-82E9-24AB70B6DE75}">
  <sheetPr>
    <tabColor rgb="FFFFFF00"/>
  </sheetPr>
  <dimension ref="A1:W4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/>
  <cols>
    <col min="3" max="7" width="9.140625" customWidth="1"/>
    <col min="8" max="10" width="15.85546875" bestFit="1" customWidth="1"/>
    <col min="11" max="14" width="9.140625" customWidth="1"/>
    <col min="15" max="15" width="16" customWidth="1"/>
    <col min="16" max="16" width="9.140625" customWidth="1"/>
    <col min="17" max="17" width="17.42578125" customWidth="1"/>
    <col min="18" max="18" width="14" customWidth="1"/>
    <col min="19" max="19" width="17.42578125" customWidth="1"/>
    <col min="20" max="20" width="14" bestFit="1" customWidth="1"/>
    <col min="22" max="22" width="22.28515625" bestFit="1" customWidth="1"/>
    <col min="23" max="23" width="14" bestFit="1" customWidth="1"/>
  </cols>
  <sheetData>
    <row r="1" spans="1:23">
      <c r="A1" s="19" t="s">
        <v>1</v>
      </c>
      <c r="B1" s="19" t="s">
        <v>2</v>
      </c>
      <c r="C1" s="19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20" t="s">
        <v>79</v>
      </c>
      <c r="P1" s="10" t="s">
        <v>80</v>
      </c>
      <c r="Q1" s="10" t="s">
        <v>73</v>
      </c>
      <c r="R1" s="20" t="s">
        <v>69</v>
      </c>
      <c r="S1" s="10" t="s">
        <v>95</v>
      </c>
      <c r="T1" s="20" t="s">
        <v>69</v>
      </c>
      <c r="V1" s="10" t="s">
        <v>74</v>
      </c>
      <c r="W1" s="10" t="s">
        <v>69</v>
      </c>
    </row>
    <row r="2" spans="1:23" s="18" customFormat="1">
      <c r="A2" s="46">
        <v>44927.567361111098</v>
      </c>
      <c r="B2" s="47" t="s">
        <v>99</v>
      </c>
      <c r="C2" s="47" t="s">
        <v>0</v>
      </c>
      <c r="D2" s="47" t="s">
        <v>105</v>
      </c>
      <c r="E2" s="47" t="s">
        <v>60</v>
      </c>
      <c r="F2" s="47" t="s">
        <v>98</v>
      </c>
      <c r="G2" s="48">
        <v>44927.559027777803</v>
      </c>
      <c r="H2" s="48">
        <v>44927.59375</v>
      </c>
      <c r="I2" s="48">
        <v>44927.567361111098</v>
      </c>
      <c r="J2" s="48">
        <v>44927.595138888901</v>
      </c>
      <c r="K2" s="49">
        <v>2.7777777777777801E-2</v>
      </c>
      <c r="L2" s="49">
        <v>1.8749999999999999E-2</v>
      </c>
      <c r="M2" s="47">
        <v>72</v>
      </c>
      <c r="N2" s="47">
        <v>35</v>
      </c>
      <c r="O2" s="47">
        <v>41</v>
      </c>
      <c r="P2" s="47">
        <f>+N2-O2</f>
        <v>-6</v>
      </c>
      <c r="Q2" s="50">
        <f>6.57*23</f>
        <v>151.11000000000001</v>
      </c>
      <c r="R2" s="18">
        <v>120.89</v>
      </c>
      <c r="S2" s="50">
        <f>15.57*N2*0.75</f>
        <v>408.71250000000003</v>
      </c>
      <c r="T2" s="18">
        <v>434.6</v>
      </c>
      <c r="U2" s="50">
        <f>S2-T2</f>
        <v>-25.887499999999989</v>
      </c>
      <c r="V2" s="18">
        <f>1.03*N2</f>
        <v>36.050000000000004</v>
      </c>
      <c r="W2" s="18">
        <f>O2*1.03</f>
        <v>42.230000000000004</v>
      </c>
    </row>
    <row r="3" spans="1:23">
      <c r="A3" s="1">
        <v>44927.850694444402</v>
      </c>
      <c r="B3" s="2" t="s">
        <v>101</v>
      </c>
      <c r="C3" s="2" t="s">
        <v>106</v>
      </c>
      <c r="D3" s="2" t="s">
        <v>107</v>
      </c>
      <c r="E3" s="2" t="s">
        <v>60</v>
      </c>
      <c r="F3" s="2" t="s">
        <v>98</v>
      </c>
      <c r="G3" s="3">
        <v>44927.850694444402</v>
      </c>
      <c r="H3" s="3">
        <v>44927.885416666701</v>
      </c>
      <c r="I3" s="3">
        <v>44927.850694444402</v>
      </c>
      <c r="J3" s="3">
        <v>44927.884722222203</v>
      </c>
      <c r="K3" s="4">
        <v>3.4027777777777803E-2</v>
      </c>
      <c r="L3" s="4">
        <v>2.0833333333333301E-2</v>
      </c>
      <c r="M3" s="2">
        <v>72</v>
      </c>
      <c r="N3" s="2">
        <v>22</v>
      </c>
      <c r="O3" s="2">
        <v>22</v>
      </c>
      <c r="P3" s="2">
        <f>+N3-O3</f>
        <v>0</v>
      </c>
      <c r="Q3" s="11">
        <f t="shared" ref="Q3:Q11" si="0">6.57*23</f>
        <v>151.11000000000001</v>
      </c>
      <c r="R3">
        <v>120.89</v>
      </c>
      <c r="S3" s="11">
        <f t="shared" ref="S3:S11" si="1">15.57*N3*0.75</f>
        <v>256.90500000000003</v>
      </c>
      <c r="T3" s="24">
        <v>233.2</v>
      </c>
      <c r="U3" s="11">
        <f t="shared" ref="U3:U8" si="2">S3-T3</f>
        <v>23.705000000000041</v>
      </c>
      <c r="V3" s="18">
        <f t="shared" ref="V3:V11" si="3">1.03*N3</f>
        <v>22.66</v>
      </c>
      <c r="W3" s="18">
        <f t="shared" ref="W3:W11" si="4">O3*1.03</f>
        <v>22.66</v>
      </c>
    </row>
    <row r="4" spans="1:23">
      <c r="A4" s="1">
        <v>44928.361111111102</v>
      </c>
      <c r="B4" s="2" t="s">
        <v>99</v>
      </c>
      <c r="C4" s="2" t="s">
        <v>106</v>
      </c>
      <c r="D4" s="2" t="s">
        <v>107</v>
      </c>
      <c r="E4" s="2" t="s">
        <v>60</v>
      </c>
      <c r="F4" s="2" t="s">
        <v>98</v>
      </c>
      <c r="G4" s="3">
        <v>44928.354166666701</v>
      </c>
      <c r="H4" s="3">
        <v>44928.388888888898</v>
      </c>
      <c r="I4" s="3">
        <v>44928.361111111102</v>
      </c>
      <c r="J4" s="3">
        <v>44928.392361111102</v>
      </c>
      <c r="K4" s="4">
        <v>3.125E-2</v>
      </c>
      <c r="L4" s="4">
        <v>2.1527777777777798E-2</v>
      </c>
      <c r="M4" s="2">
        <v>72</v>
      </c>
      <c r="N4" s="2">
        <v>30</v>
      </c>
      <c r="O4" s="2">
        <v>30</v>
      </c>
      <c r="P4" s="2">
        <f t="shared" ref="P4:P8" si="5">+N4-O4</f>
        <v>0</v>
      </c>
      <c r="Q4" s="11">
        <f t="shared" si="0"/>
        <v>151.11000000000001</v>
      </c>
      <c r="R4">
        <v>120.89</v>
      </c>
      <c r="S4" s="11">
        <f t="shared" si="1"/>
        <v>350.32500000000005</v>
      </c>
      <c r="T4" s="24">
        <v>318</v>
      </c>
      <c r="U4" s="11">
        <f t="shared" si="2"/>
        <v>32.325000000000045</v>
      </c>
      <c r="V4" s="18">
        <f t="shared" si="3"/>
        <v>30.900000000000002</v>
      </c>
      <c r="W4" s="18">
        <f t="shared" si="4"/>
        <v>30.900000000000002</v>
      </c>
    </row>
    <row r="5" spans="1:23">
      <c r="A5" s="1">
        <v>44928.861111111102</v>
      </c>
      <c r="B5" s="2" t="s">
        <v>101</v>
      </c>
      <c r="C5" s="2" t="s">
        <v>106</v>
      </c>
      <c r="D5" s="2" t="s">
        <v>107</v>
      </c>
      <c r="E5" s="2" t="s">
        <v>60</v>
      </c>
      <c r="F5" s="2" t="s">
        <v>98</v>
      </c>
      <c r="G5" s="3">
        <v>44928.850694444402</v>
      </c>
      <c r="H5" s="3">
        <v>44928.885416666701</v>
      </c>
      <c r="I5" s="3">
        <v>44928.861111111102</v>
      </c>
      <c r="J5" s="3">
        <v>44928.891666666699</v>
      </c>
      <c r="K5" s="4">
        <v>3.05555555555556E-2</v>
      </c>
      <c r="L5" s="4">
        <v>2.0833333333333301E-2</v>
      </c>
      <c r="M5" s="2">
        <v>72</v>
      </c>
      <c r="N5" s="2">
        <v>68</v>
      </c>
      <c r="O5" s="2">
        <v>68</v>
      </c>
      <c r="P5" s="2">
        <f t="shared" si="5"/>
        <v>0</v>
      </c>
      <c r="Q5" s="11">
        <f t="shared" si="0"/>
        <v>151.11000000000001</v>
      </c>
      <c r="R5">
        <v>120.89</v>
      </c>
      <c r="S5" s="11">
        <f t="shared" si="1"/>
        <v>794.06999999999994</v>
      </c>
      <c r="T5" s="24">
        <v>720.8</v>
      </c>
      <c r="U5" s="11">
        <f t="shared" si="2"/>
        <v>73.269999999999982</v>
      </c>
      <c r="V5" s="18">
        <f t="shared" si="3"/>
        <v>70.040000000000006</v>
      </c>
      <c r="W5" s="18">
        <f t="shared" si="4"/>
        <v>70.040000000000006</v>
      </c>
    </row>
    <row r="6" spans="1:23" s="18" customFormat="1">
      <c r="A6" s="46">
        <v>44929.350694444402</v>
      </c>
      <c r="B6" s="47" t="s">
        <v>99</v>
      </c>
      <c r="C6" s="47" t="s">
        <v>0</v>
      </c>
      <c r="D6" s="47" t="s">
        <v>97</v>
      </c>
      <c r="E6" s="47" t="s">
        <v>60</v>
      </c>
      <c r="F6" s="47" t="s">
        <v>98</v>
      </c>
      <c r="G6" s="48">
        <v>44929.354166666701</v>
      </c>
      <c r="H6" s="48">
        <v>44929.388888888898</v>
      </c>
      <c r="I6" s="48">
        <v>44929.350694444402</v>
      </c>
      <c r="J6" s="48">
        <v>44929.381944444402</v>
      </c>
      <c r="K6" s="49">
        <v>3.125E-2</v>
      </c>
      <c r="L6" s="49">
        <v>2.2222222222222199E-2</v>
      </c>
      <c r="M6" s="47">
        <v>72</v>
      </c>
      <c r="N6" s="47">
        <v>57</v>
      </c>
      <c r="O6" s="47">
        <v>60</v>
      </c>
      <c r="P6" s="47">
        <f t="shared" si="5"/>
        <v>-3</v>
      </c>
      <c r="Q6" s="50">
        <f t="shared" si="0"/>
        <v>151.11000000000001</v>
      </c>
      <c r="R6" s="18">
        <v>120.89</v>
      </c>
      <c r="S6" s="50">
        <f t="shared" si="1"/>
        <v>665.61750000000006</v>
      </c>
      <c r="T6" s="18">
        <v>636</v>
      </c>
      <c r="U6" s="50">
        <f t="shared" si="2"/>
        <v>29.617500000000064</v>
      </c>
      <c r="V6" s="18">
        <f t="shared" si="3"/>
        <v>58.71</v>
      </c>
      <c r="W6" s="18">
        <f t="shared" si="4"/>
        <v>61.800000000000004</v>
      </c>
    </row>
    <row r="7" spans="1:23">
      <c r="A7" s="1">
        <v>44929.856249999997</v>
      </c>
      <c r="B7" s="2" t="s">
        <v>101</v>
      </c>
      <c r="C7" s="2" t="s">
        <v>106</v>
      </c>
      <c r="D7" s="2" t="s">
        <v>107</v>
      </c>
      <c r="E7" s="2" t="s">
        <v>60</v>
      </c>
      <c r="F7" s="2" t="s">
        <v>98</v>
      </c>
      <c r="G7" s="3">
        <v>44929.850694444402</v>
      </c>
      <c r="H7" s="3">
        <v>44929.885416666701</v>
      </c>
      <c r="I7" s="3">
        <v>44929.856249999997</v>
      </c>
      <c r="J7" s="3">
        <v>44929.892361111102</v>
      </c>
      <c r="K7" s="4">
        <v>3.6111111111111101E-2</v>
      </c>
      <c r="L7" s="4">
        <v>2.8472222222222201E-2</v>
      </c>
      <c r="M7" s="2">
        <v>72</v>
      </c>
      <c r="N7" s="2">
        <v>67</v>
      </c>
      <c r="O7" s="2">
        <v>67</v>
      </c>
      <c r="P7" s="2">
        <f t="shared" si="5"/>
        <v>0</v>
      </c>
      <c r="Q7" s="11">
        <f t="shared" si="0"/>
        <v>151.11000000000001</v>
      </c>
      <c r="R7">
        <v>120.89</v>
      </c>
      <c r="S7" s="11">
        <f t="shared" si="1"/>
        <v>782.39250000000004</v>
      </c>
      <c r="T7" s="24">
        <v>710.2</v>
      </c>
      <c r="U7" s="11">
        <f t="shared" si="2"/>
        <v>72.192499999999995</v>
      </c>
      <c r="V7" s="18">
        <f t="shared" si="3"/>
        <v>69.010000000000005</v>
      </c>
      <c r="W7" s="18">
        <f t="shared" si="4"/>
        <v>69.010000000000005</v>
      </c>
    </row>
    <row r="8" spans="1:23">
      <c r="A8" s="1">
        <v>44930.35</v>
      </c>
      <c r="B8" s="2" t="s">
        <v>99</v>
      </c>
      <c r="C8" s="2" t="s">
        <v>0</v>
      </c>
      <c r="D8" s="2" t="s">
        <v>102</v>
      </c>
      <c r="E8" s="2" t="s">
        <v>60</v>
      </c>
      <c r="F8" s="2" t="s">
        <v>98</v>
      </c>
      <c r="G8" s="3">
        <v>44930.354166666701</v>
      </c>
      <c r="H8" s="3">
        <v>44930.388888888898</v>
      </c>
      <c r="I8" s="3">
        <v>44930.35</v>
      </c>
      <c r="J8" s="3">
        <v>44930.381249999999</v>
      </c>
      <c r="K8" s="4">
        <v>3.125E-2</v>
      </c>
      <c r="L8" s="4">
        <v>2.0833333333333301E-2</v>
      </c>
      <c r="M8" s="2">
        <v>72</v>
      </c>
      <c r="N8" s="2">
        <v>35</v>
      </c>
      <c r="O8" s="2">
        <v>35</v>
      </c>
      <c r="P8" s="2">
        <f t="shared" si="5"/>
        <v>0</v>
      </c>
      <c r="Q8" s="11">
        <f t="shared" si="0"/>
        <v>151.11000000000001</v>
      </c>
      <c r="R8">
        <v>120.89</v>
      </c>
      <c r="S8" s="11">
        <f t="shared" si="1"/>
        <v>408.71250000000003</v>
      </c>
      <c r="T8" s="24">
        <v>371</v>
      </c>
      <c r="U8" s="11">
        <f t="shared" si="2"/>
        <v>37.712500000000034</v>
      </c>
      <c r="V8" s="18">
        <f t="shared" si="3"/>
        <v>36.050000000000004</v>
      </c>
      <c r="W8" s="18">
        <f t="shared" si="4"/>
        <v>36.050000000000004</v>
      </c>
    </row>
    <row r="9" spans="1:23">
      <c r="A9" s="1">
        <v>44930.85</v>
      </c>
      <c r="B9" s="2" t="s">
        <v>101</v>
      </c>
      <c r="C9" s="2" t="s">
        <v>0</v>
      </c>
      <c r="D9" s="2" t="s">
        <v>102</v>
      </c>
      <c r="E9" s="2" t="s">
        <v>60</v>
      </c>
      <c r="F9" s="2" t="s">
        <v>98</v>
      </c>
      <c r="G9" s="3">
        <v>44930.850694444402</v>
      </c>
      <c r="H9" s="3">
        <v>44930.885416666701</v>
      </c>
      <c r="I9" s="3">
        <v>44930.85</v>
      </c>
      <c r="J9" s="3">
        <v>44930.885416666701</v>
      </c>
      <c r="K9" s="4">
        <v>3.54166666666667E-2</v>
      </c>
      <c r="L9" s="4">
        <v>2.29166666666667E-2</v>
      </c>
      <c r="M9" s="2">
        <v>72</v>
      </c>
      <c r="N9" s="2">
        <v>24</v>
      </c>
      <c r="O9" s="2">
        <v>24</v>
      </c>
      <c r="P9" s="2">
        <f t="shared" ref="P9:P11" si="6">+N9-O9</f>
        <v>0</v>
      </c>
      <c r="Q9" s="11">
        <f t="shared" si="0"/>
        <v>151.11000000000001</v>
      </c>
      <c r="R9">
        <v>120.89</v>
      </c>
      <c r="S9" s="11">
        <f t="shared" si="1"/>
        <v>280.26</v>
      </c>
      <c r="T9" s="24">
        <v>254.4</v>
      </c>
      <c r="U9" s="11">
        <f t="shared" ref="U9:U11" si="7">S9-T9</f>
        <v>25.859999999999985</v>
      </c>
      <c r="V9" s="18">
        <f t="shared" si="3"/>
        <v>24.72</v>
      </c>
      <c r="W9" s="18">
        <f t="shared" si="4"/>
        <v>24.72</v>
      </c>
    </row>
    <row r="10" spans="1:23">
      <c r="A10" s="1">
        <v>44931.348611111098</v>
      </c>
      <c r="B10" s="2" t="s">
        <v>99</v>
      </c>
      <c r="C10" s="2" t="s">
        <v>106</v>
      </c>
      <c r="D10" s="2" t="s">
        <v>107</v>
      </c>
      <c r="E10" s="2" t="s">
        <v>60</v>
      </c>
      <c r="F10" s="2" t="s">
        <v>98</v>
      </c>
      <c r="G10" s="3">
        <v>44931.354166666701</v>
      </c>
      <c r="H10" s="3">
        <v>44931.388888888898</v>
      </c>
      <c r="I10" s="3">
        <v>44931.348611111098</v>
      </c>
      <c r="J10" s="3">
        <v>44931.379861111098</v>
      </c>
      <c r="K10" s="4">
        <v>3.125E-2</v>
      </c>
      <c r="L10" s="4">
        <v>2.29166666666667E-2</v>
      </c>
      <c r="M10" s="2">
        <v>72</v>
      </c>
      <c r="N10" s="2">
        <v>15</v>
      </c>
      <c r="O10" s="2">
        <v>15</v>
      </c>
      <c r="P10" s="2">
        <f t="shared" si="6"/>
        <v>0</v>
      </c>
      <c r="Q10" s="11">
        <f t="shared" si="0"/>
        <v>151.11000000000001</v>
      </c>
      <c r="R10">
        <v>120.89</v>
      </c>
      <c r="S10" s="11">
        <f t="shared" si="1"/>
        <v>175.16250000000002</v>
      </c>
      <c r="T10" s="24">
        <v>159</v>
      </c>
      <c r="U10" s="11">
        <f t="shared" si="7"/>
        <v>16.162500000000023</v>
      </c>
      <c r="V10" s="18">
        <f t="shared" si="3"/>
        <v>15.450000000000001</v>
      </c>
      <c r="W10" s="18">
        <f t="shared" si="4"/>
        <v>15.450000000000001</v>
      </c>
    </row>
    <row r="11" spans="1:23">
      <c r="A11" s="1">
        <v>44931.850694444402</v>
      </c>
      <c r="B11" s="2" t="s">
        <v>101</v>
      </c>
      <c r="C11" s="2" t="s">
        <v>0</v>
      </c>
      <c r="D11" s="2" t="s">
        <v>97</v>
      </c>
      <c r="E11" s="2" t="s">
        <v>60</v>
      </c>
      <c r="F11" s="2" t="s">
        <v>98</v>
      </c>
      <c r="G11" s="3">
        <v>44931.850694444402</v>
      </c>
      <c r="H11" s="3">
        <v>44931.885416666701</v>
      </c>
      <c r="I11" s="3">
        <v>44931.850694444402</v>
      </c>
      <c r="J11" s="3">
        <v>44931.881944444402</v>
      </c>
      <c r="K11" s="4">
        <v>3.125E-2</v>
      </c>
      <c r="L11" s="4">
        <v>2.29166666666667E-2</v>
      </c>
      <c r="M11" s="2">
        <v>72</v>
      </c>
      <c r="N11" s="2">
        <v>17</v>
      </c>
      <c r="O11" s="2">
        <v>17</v>
      </c>
      <c r="P11" s="2">
        <f t="shared" si="6"/>
        <v>0</v>
      </c>
      <c r="Q11" s="11">
        <f t="shared" si="0"/>
        <v>151.11000000000001</v>
      </c>
      <c r="R11">
        <v>120.89</v>
      </c>
      <c r="S11" s="11">
        <f t="shared" si="1"/>
        <v>198.51749999999998</v>
      </c>
      <c r="T11" s="24">
        <v>180.2</v>
      </c>
      <c r="U11" s="11">
        <f t="shared" si="7"/>
        <v>18.317499999999995</v>
      </c>
      <c r="V11" s="18">
        <f t="shared" si="3"/>
        <v>17.510000000000002</v>
      </c>
      <c r="W11" s="18">
        <f t="shared" si="4"/>
        <v>17.510000000000002</v>
      </c>
    </row>
    <row r="12" spans="1:23">
      <c r="A12" s="1"/>
      <c r="B12" s="2"/>
      <c r="C12" s="2"/>
      <c r="D12" s="2"/>
      <c r="E12" s="2"/>
      <c r="F12" s="2"/>
      <c r="G12" s="3"/>
      <c r="H12" s="3"/>
      <c r="I12" s="3"/>
      <c r="J12" s="3"/>
      <c r="K12" s="4"/>
      <c r="L12" s="4"/>
      <c r="M12" s="2"/>
      <c r="N12" s="2"/>
      <c r="O12" s="2"/>
      <c r="P12" s="2"/>
      <c r="Q12" s="11"/>
      <c r="S12" s="11"/>
      <c r="T12" s="24"/>
      <c r="U12" s="11"/>
      <c r="W12" s="24"/>
    </row>
    <row r="13" spans="1:23">
      <c r="A13" s="39"/>
      <c r="B13" s="38"/>
      <c r="C13" s="38"/>
      <c r="D13" s="38"/>
      <c r="E13" s="38"/>
      <c r="F13" s="38"/>
      <c r="G13" s="40"/>
      <c r="H13" s="40"/>
      <c r="I13" s="40"/>
      <c r="J13" s="40"/>
      <c r="K13" s="41"/>
      <c r="L13" s="41"/>
      <c r="M13" s="38"/>
      <c r="N13" s="38"/>
      <c r="O13" s="2"/>
      <c r="P13" s="2"/>
      <c r="Q13" s="11"/>
      <c r="S13" s="11"/>
      <c r="T13" s="24"/>
      <c r="U13" s="11"/>
      <c r="W13" s="25"/>
    </row>
    <row r="14" spans="1:23">
      <c r="A14" s="1"/>
      <c r="B14" s="1"/>
      <c r="C14" s="2"/>
      <c r="D14" s="2"/>
      <c r="E14" s="2"/>
      <c r="F14" s="2"/>
      <c r="G14" s="2"/>
      <c r="H14" s="3"/>
      <c r="I14" s="3"/>
      <c r="J14" s="3"/>
      <c r="K14" s="3"/>
    </row>
    <row r="15" spans="1:23">
      <c r="A15" s="1"/>
      <c r="B15" s="1"/>
      <c r="C15" s="2"/>
      <c r="D15" s="2"/>
      <c r="E15" s="2"/>
      <c r="F15" s="2"/>
      <c r="G15" s="2"/>
      <c r="H15" s="3"/>
      <c r="I15" s="3"/>
      <c r="J15" s="3"/>
      <c r="K15" s="3"/>
    </row>
    <row r="16" spans="1:23">
      <c r="A16" s="1"/>
      <c r="B16" s="1"/>
      <c r="C16" s="2"/>
      <c r="D16" s="2"/>
      <c r="E16" s="2"/>
      <c r="F16" s="2"/>
      <c r="G16" s="2"/>
      <c r="H16" s="3"/>
      <c r="I16" s="3"/>
      <c r="J16" s="3"/>
      <c r="K16" s="3"/>
    </row>
    <row r="17" spans="1:11">
      <c r="A17" s="1"/>
      <c r="B17" s="1"/>
      <c r="C17" s="2"/>
      <c r="D17" s="2"/>
      <c r="E17" s="2"/>
      <c r="F17" s="2"/>
      <c r="G17" s="2"/>
      <c r="H17" s="3"/>
      <c r="I17" s="3"/>
      <c r="J17" s="3"/>
      <c r="K17" s="3"/>
    </row>
    <row r="18" spans="1:11">
      <c r="A18" s="1"/>
      <c r="B18" s="1"/>
      <c r="C18" s="2"/>
      <c r="D18" s="2"/>
      <c r="E18" s="2"/>
      <c r="F18" s="2"/>
      <c r="G18" s="2"/>
      <c r="H18" s="3"/>
      <c r="I18" s="3"/>
      <c r="J18" s="3"/>
      <c r="K18" s="3"/>
    </row>
    <row r="19" spans="1:11">
      <c r="A19" s="1"/>
      <c r="B19" s="1"/>
      <c r="C19" s="2"/>
      <c r="D19" s="2"/>
      <c r="E19" s="2"/>
      <c r="F19" s="2"/>
      <c r="G19" s="2"/>
      <c r="H19" s="3"/>
      <c r="I19" s="3"/>
      <c r="J19" s="3"/>
      <c r="K19" s="3"/>
    </row>
    <row r="20" spans="1:11">
      <c r="A20" s="1"/>
      <c r="B20" s="1"/>
      <c r="C20" s="2"/>
      <c r="D20" s="2"/>
      <c r="E20" s="2"/>
      <c r="F20" s="2"/>
      <c r="G20" s="2"/>
      <c r="H20" s="3"/>
      <c r="I20" s="3"/>
      <c r="J20" s="3"/>
      <c r="K20" s="3"/>
    </row>
    <row r="21" spans="1:11">
      <c r="A21" s="1"/>
      <c r="B21" s="1"/>
      <c r="C21" s="2"/>
      <c r="D21" s="2"/>
      <c r="E21" s="2"/>
      <c r="F21" s="2"/>
      <c r="G21" s="2"/>
      <c r="H21" s="3"/>
      <c r="I21" s="3"/>
      <c r="J21" s="3"/>
      <c r="K21" s="3"/>
    </row>
    <row r="22" spans="1:11">
      <c r="A22" s="1"/>
      <c r="B22" s="1"/>
      <c r="C22" s="2"/>
      <c r="D22" s="2"/>
      <c r="E22" s="2"/>
      <c r="F22" s="2"/>
      <c r="G22" s="2"/>
      <c r="H22" s="3"/>
      <c r="I22" s="3"/>
      <c r="J22" s="3"/>
      <c r="K22" s="3"/>
    </row>
    <row r="23" spans="1:11">
      <c r="A23" s="1"/>
      <c r="B23" s="1"/>
      <c r="C23" s="2"/>
      <c r="D23" s="2"/>
      <c r="E23" s="2"/>
      <c r="F23" s="2"/>
      <c r="G23" s="2"/>
      <c r="H23" s="3"/>
      <c r="I23" s="3"/>
      <c r="J23" s="3"/>
      <c r="K23" s="3"/>
    </row>
    <row r="24" spans="1:11">
      <c r="A24" s="1"/>
      <c r="B24" s="1"/>
      <c r="C24" s="2"/>
      <c r="D24" s="2"/>
      <c r="E24" s="2"/>
      <c r="F24" s="2"/>
      <c r="G24" s="2"/>
      <c r="H24" s="3"/>
      <c r="I24" s="3"/>
      <c r="J24" s="3"/>
      <c r="K24" s="3"/>
    </row>
    <row r="25" spans="1:11">
      <c r="A25" s="1"/>
      <c r="B25" s="1"/>
      <c r="C25" s="2"/>
      <c r="D25" s="2"/>
      <c r="E25" s="2"/>
      <c r="F25" s="2"/>
      <c r="G25" s="2"/>
      <c r="H25" s="3"/>
      <c r="I25" s="3"/>
      <c r="J25" s="3"/>
      <c r="K25" s="3"/>
    </row>
    <row r="26" spans="1:11">
      <c r="A26" s="1"/>
      <c r="B26" s="1"/>
      <c r="C26" s="2"/>
      <c r="D26" s="2"/>
      <c r="E26" s="2"/>
      <c r="F26" s="2"/>
      <c r="G26" s="2"/>
      <c r="H26" s="3"/>
      <c r="I26" s="3"/>
      <c r="J26" s="3"/>
      <c r="K26" s="3"/>
    </row>
    <row r="27" spans="1:11">
      <c r="A27" s="1"/>
      <c r="B27" s="1"/>
      <c r="C27" s="2"/>
      <c r="D27" s="2"/>
      <c r="E27" s="2"/>
      <c r="F27" s="2"/>
      <c r="G27" s="2"/>
      <c r="H27" s="3"/>
      <c r="I27" s="3"/>
      <c r="J27" s="3"/>
      <c r="K27" s="3"/>
    </row>
    <row r="28" spans="1:11">
      <c r="A28" s="1"/>
      <c r="B28" s="1"/>
      <c r="C28" s="2"/>
      <c r="D28" s="2"/>
      <c r="E28" s="2"/>
      <c r="F28" s="2"/>
      <c r="G28" s="2"/>
      <c r="H28" s="3"/>
      <c r="I28" s="3"/>
      <c r="J28" s="3"/>
      <c r="K28" s="3"/>
    </row>
    <row r="29" spans="1:11">
      <c r="A29" s="1"/>
      <c r="B29" s="1"/>
      <c r="C29" s="2"/>
      <c r="D29" s="2"/>
      <c r="E29" s="2"/>
      <c r="F29" s="2"/>
      <c r="G29" s="2"/>
      <c r="H29" s="3"/>
      <c r="I29" s="3"/>
      <c r="J29" s="3"/>
      <c r="K29" s="3"/>
    </row>
    <row r="30" spans="1:11">
      <c r="A30" s="1"/>
      <c r="B30" s="1"/>
      <c r="C30" s="2"/>
      <c r="D30" s="2"/>
      <c r="E30" s="2"/>
      <c r="F30" s="2"/>
      <c r="G30" s="2"/>
      <c r="H30" s="3"/>
      <c r="I30" s="3"/>
      <c r="J30" s="3"/>
      <c r="K30" s="3"/>
    </row>
    <row r="31" spans="1:11">
      <c r="A31" s="1"/>
      <c r="B31" s="1"/>
      <c r="C31" s="2"/>
      <c r="D31" s="2"/>
      <c r="E31" s="2"/>
      <c r="F31" s="2"/>
      <c r="G31" s="2"/>
      <c r="H31" s="3"/>
      <c r="I31" s="3"/>
      <c r="J31" s="3"/>
      <c r="K31" s="3"/>
    </row>
    <row r="32" spans="1:11">
      <c r="A32" s="1"/>
      <c r="B32" s="1"/>
      <c r="C32" s="2"/>
      <c r="D32" s="2"/>
      <c r="E32" s="2"/>
      <c r="F32" s="2"/>
      <c r="G32" s="2"/>
      <c r="H32" s="3"/>
      <c r="I32" s="3"/>
      <c r="J32" s="3"/>
      <c r="K32" s="3"/>
    </row>
    <row r="33" spans="1:11">
      <c r="A33" s="1"/>
      <c r="B33" s="1"/>
      <c r="C33" s="2"/>
      <c r="D33" s="2"/>
      <c r="E33" s="2"/>
      <c r="F33" s="2"/>
      <c r="G33" s="2"/>
      <c r="H33" s="3"/>
      <c r="I33" s="3"/>
      <c r="J33" s="3"/>
      <c r="K33" s="3"/>
    </row>
    <row r="34" spans="1:11">
      <c r="A34" s="1"/>
      <c r="B34" s="1"/>
      <c r="C34" s="2"/>
      <c r="D34" s="2"/>
      <c r="E34" s="2"/>
      <c r="F34" s="2"/>
      <c r="G34" s="2"/>
      <c r="H34" s="3"/>
      <c r="I34" s="3"/>
      <c r="J34" s="3"/>
      <c r="K34" s="3"/>
    </row>
    <row r="35" spans="1:11">
      <c r="A35" s="1"/>
      <c r="B35" s="1"/>
      <c r="C35" s="2"/>
      <c r="D35" s="2"/>
      <c r="E35" s="2"/>
      <c r="F35" s="2"/>
      <c r="G35" s="2"/>
      <c r="H35" s="3"/>
      <c r="I35" s="3"/>
      <c r="J35" s="3"/>
      <c r="K35" s="3"/>
    </row>
    <row r="36" spans="1:11">
      <c r="A36" s="1"/>
      <c r="B36" s="1"/>
      <c r="C36" s="2"/>
      <c r="D36" s="2"/>
      <c r="E36" s="2"/>
      <c r="F36" s="2"/>
      <c r="G36" s="2"/>
      <c r="H36" s="3"/>
      <c r="I36" s="3"/>
      <c r="J36" s="3"/>
      <c r="K36" s="3"/>
    </row>
    <row r="37" spans="1:11">
      <c r="A37" s="1"/>
      <c r="B37" s="1"/>
      <c r="C37" s="2"/>
      <c r="D37" s="2"/>
      <c r="E37" s="2"/>
      <c r="F37" s="2"/>
      <c r="G37" s="2"/>
      <c r="H37" s="3"/>
      <c r="I37" s="3"/>
      <c r="J37" s="3"/>
      <c r="K37" s="3"/>
    </row>
    <row r="38" spans="1:11">
      <c r="A38" s="1"/>
      <c r="B38" s="1"/>
      <c r="C38" s="2"/>
      <c r="D38" s="2"/>
      <c r="E38" s="2"/>
      <c r="F38" s="2"/>
      <c r="G38" s="2"/>
      <c r="H38" s="3"/>
      <c r="I38" s="3"/>
      <c r="J38" s="3"/>
      <c r="K38" s="3"/>
    </row>
    <row r="39" spans="1:11">
      <c r="A39" s="1"/>
      <c r="B39" s="1"/>
      <c r="C39" s="2"/>
      <c r="D39" s="2"/>
      <c r="E39" s="2"/>
      <c r="F39" s="2"/>
      <c r="G39" s="2"/>
      <c r="H39" s="3"/>
      <c r="I39" s="3"/>
      <c r="J39" s="3"/>
      <c r="K39" s="3"/>
    </row>
    <row r="40" spans="1:11">
      <c r="A40" s="1"/>
      <c r="B40" s="1"/>
      <c r="C40" s="2"/>
      <c r="D40" s="2"/>
      <c r="E40" s="2"/>
      <c r="F40" s="2"/>
      <c r="G40" s="2"/>
      <c r="H40" s="3"/>
      <c r="I40" s="3"/>
      <c r="J40" s="3"/>
      <c r="K40" s="3"/>
    </row>
    <row r="41" spans="1:11">
      <c r="A41" s="1"/>
      <c r="B41" s="1"/>
      <c r="C41" s="2"/>
      <c r="D41" s="2"/>
      <c r="E41" s="2"/>
      <c r="F41" s="2"/>
      <c r="G41" s="2"/>
      <c r="H41" s="3"/>
      <c r="I41" s="3"/>
      <c r="J41" s="3"/>
      <c r="K41" s="3"/>
    </row>
    <row r="42" spans="1:11">
      <c r="A42" s="1"/>
      <c r="B42" s="1"/>
      <c r="C42" s="2"/>
      <c r="D42" s="2"/>
      <c r="E42" s="2"/>
      <c r="F42" s="2"/>
      <c r="G42" s="2"/>
      <c r="H42" s="3"/>
      <c r="I42" s="3"/>
      <c r="J42" s="3"/>
      <c r="K42" s="3"/>
    </row>
    <row r="43" spans="1:11">
      <c r="A43" s="1"/>
      <c r="B43" s="1"/>
      <c r="C43" s="2"/>
      <c r="D43" s="2"/>
      <c r="E43" s="2"/>
      <c r="F43" s="2"/>
      <c r="G43" s="2"/>
      <c r="H43" s="3"/>
      <c r="I43" s="3"/>
      <c r="J43" s="3"/>
      <c r="K43" s="3"/>
    </row>
  </sheetData>
  <autoFilter ref="A1:W13" xr:uid="{61AB3078-A169-4843-82E9-24AB70B6DE7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16EA-D5AD-4AA8-A44F-6AABFDA638E7}">
  <sheetPr>
    <tabColor rgb="FFFFFF00"/>
  </sheetPr>
  <dimension ref="A1:S15"/>
  <sheetViews>
    <sheetView topLeftCell="E1" workbookViewId="0">
      <selection activeCell="H9" sqref="H9"/>
    </sheetView>
  </sheetViews>
  <sheetFormatPr defaultRowHeight="15"/>
  <cols>
    <col min="3" max="13" width="9.140625" customWidth="1"/>
    <col min="14" max="14" width="12.28515625" customWidth="1"/>
    <col min="15" max="15" width="15.7109375" bestFit="1" customWidth="1"/>
    <col min="17" max="17" width="15.28515625" bestFit="1" customWidth="1"/>
    <col min="18" max="18" width="25.85546875" bestFit="1" customWidth="1"/>
  </cols>
  <sheetData>
    <row r="1" spans="1:19" ht="15.75" customHeight="1">
      <c r="A1" s="19" t="s">
        <v>1</v>
      </c>
      <c r="B1" s="19" t="s">
        <v>2</v>
      </c>
      <c r="C1" s="19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20" t="s">
        <v>61</v>
      </c>
      <c r="P1" s="10" t="s">
        <v>62</v>
      </c>
      <c r="Q1" s="20" t="s">
        <v>59</v>
      </c>
      <c r="R1" s="10" t="s">
        <v>63</v>
      </c>
      <c r="S1" s="10" t="s">
        <v>64</v>
      </c>
    </row>
    <row r="2" spans="1:19">
      <c r="A2" s="1">
        <v>44927.567361111098</v>
      </c>
      <c r="B2" s="2" t="s">
        <v>99</v>
      </c>
      <c r="C2" s="2" t="s">
        <v>0</v>
      </c>
      <c r="D2" s="2" t="s">
        <v>105</v>
      </c>
      <c r="E2" s="2" t="s">
        <v>60</v>
      </c>
      <c r="F2" s="2" t="s">
        <v>98</v>
      </c>
      <c r="G2" s="3">
        <v>44927.559027777803</v>
      </c>
      <c r="H2" s="3">
        <v>44927.59375</v>
      </c>
      <c r="I2" s="3">
        <v>44927.567361111098</v>
      </c>
      <c r="J2" s="3">
        <v>44927.595138888901</v>
      </c>
      <c r="K2" s="4">
        <v>2.7777777777777801E-2</v>
      </c>
      <c r="L2" s="4">
        <v>1.8749999999999999E-2</v>
      </c>
      <c r="M2" s="2">
        <v>72</v>
      </c>
      <c r="N2" s="2">
        <v>35</v>
      </c>
      <c r="O2" s="2">
        <v>41</v>
      </c>
      <c r="P2" s="11">
        <f>O2*0.061</f>
        <v>2.5009999999999999</v>
      </c>
      <c r="Q2" s="11">
        <f>P2</f>
        <v>2.5009999999999999</v>
      </c>
      <c r="R2" s="11">
        <f>N2*0.061</f>
        <v>2.1349999999999998</v>
      </c>
      <c r="S2" s="12">
        <f>Q2-R2</f>
        <v>0.3660000000000001</v>
      </c>
    </row>
    <row r="3" spans="1:19">
      <c r="A3" s="1">
        <v>44927.850694444402</v>
      </c>
      <c r="B3" s="2" t="s">
        <v>101</v>
      </c>
      <c r="C3" s="2" t="s">
        <v>106</v>
      </c>
      <c r="D3" s="2" t="s">
        <v>107</v>
      </c>
      <c r="E3" s="2" t="s">
        <v>60</v>
      </c>
      <c r="F3" s="2" t="s">
        <v>98</v>
      </c>
      <c r="G3" s="3">
        <v>44927.850694444402</v>
      </c>
      <c r="H3" s="3">
        <v>44927.885416666701</v>
      </c>
      <c r="I3" s="3">
        <v>44927.850694444402</v>
      </c>
      <c r="J3" s="3">
        <v>44927.884722222203</v>
      </c>
      <c r="K3" s="4">
        <v>3.4027777777777803E-2</v>
      </c>
      <c r="L3" s="4">
        <v>2.0833333333333301E-2</v>
      </c>
      <c r="M3" s="2">
        <v>72</v>
      </c>
      <c r="N3" s="2">
        <v>22</v>
      </c>
      <c r="O3" s="2">
        <v>22</v>
      </c>
      <c r="P3" s="11">
        <f t="shared" ref="P3:P8" si="0">O3*0.061</f>
        <v>1.3420000000000001</v>
      </c>
      <c r="Q3" s="11">
        <f t="shared" ref="Q3:Q8" si="1">P3</f>
        <v>1.3420000000000001</v>
      </c>
      <c r="R3" s="11">
        <f t="shared" ref="R3:R11" si="2">N3*0.061</f>
        <v>1.3420000000000001</v>
      </c>
      <c r="S3" s="12">
        <f t="shared" ref="S3:S11" si="3">Q3-R3</f>
        <v>0</v>
      </c>
    </row>
    <row r="4" spans="1:19">
      <c r="A4" s="1">
        <v>44928.361111111102</v>
      </c>
      <c r="B4" s="2" t="s">
        <v>99</v>
      </c>
      <c r="C4" s="2" t="s">
        <v>106</v>
      </c>
      <c r="D4" s="2" t="s">
        <v>107</v>
      </c>
      <c r="E4" s="2" t="s">
        <v>60</v>
      </c>
      <c r="F4" s="2" t="s">
        <v>98</v>
      </c>
      <c r="G4" s="3">
        <v>44928.354166666701</v>
      </c>
      <c r="H4" s="3">
        <v>44928.388888888898</v>
      </c>
      <c r="I4" s="3">
        <v>44928.361111111102</v>
      </c>
      <c r="J4" s="3">
        <v>44928.392361111102</v>
      </c>
      <c r="K4" s="4">
        <v>3.125E-2</v>
      </c>
      <c r="L4" s="4">
        <v>2.1527777777777798E-2</v>
      </c>
      <c r="M4" s="2">
        <v>72</v>
      </c>
      <c r="N4" s="2">
        <v>30</v>
      </c>
      <c r="O4" s="2">
        <v>30</v>
      </c>
      <c r="P4" s="11">
        <f t="shared" si="0"/>
        <v>1.83</v>
      </c>
      <c r="Q4" s="11">
        <f t="shared" si="1"/>
        <v>1.83</v>
      </c>
      <c r="R4" s="11">
        <f t="shared" si="2"/>
        <v>1.83</v>
      </c>
      <c r="S4" s="12">
        <f t="shared" si="3"/>
        <v>0</v>
      </c>
    </row>
    <row r="5" spans="1:19">
      <c r="A5" s="1">
        <v>44928.861111111102</v>
      </c>
      <c r="B5" s="2" t="s">
        <v>101</v>
      </c>
      <c r="C5" s="2" t="s">
        <v>106</v>
      </c>
      <c r="D5" s="2" t="s">
        <v>107</v>
      </c>
      <c r="E5" s="2" t="s">
        <v>60</v>
      </c>
      <c r="F5" s="2" t="s">
        <v>98</v>
      </c>
      <c r="G5" s="3">
        <v>44928.850694444402</v>
      </c>
      <c r="H5" s="3">
        <v>44928.885416666701</v>
      </c>
      <c r="I5" s="3">
        <v>44928.861111111102</v>
      </c>
      <c r="J5" s="3">
        <v>44928.891666666699</v>
      </c>
      <c r="K5" s="4">
        <v>3.05555555555556E-2</v>
      </c>
      <c r="L5" s="4">
        <v>2.0833333333333301E-2</v>
      </c>
      <c r="M5" s="2">
        <v>72</v>
      </c>
      <c r="N5" s="2">
        <v>68</v>
      </c>
      <c r="O5" s="2">
        <v>68</v>
      </c>
      <c r="P5" s="11">
        <f t="shared" si="0"/>
        <v>4.1479999999999997</v>
      </c>
      <c r="Q5" s="11">
        <f t="shared" si="1"/>
        <v>4.1479999999999997</v>
      </c>
      <c r="R5" s="11">
        <f t="shared" si="2"/>
        <v>4.1479999999999997</v>
      </c>
      <c r="S5" s="12">
        <f t="shared" si="3"/>
        <v>0</v>
      </c>
    </row>
    <row r="6" spans="1:19">
      <c r="A6" s="1">
        <v>44929.350694444402</v>
      </c>
      <c r="B6" s="2" t="s">
        <v>99</v>
      </c>
      <c r="C6" s="2" t="s">
        <v>0</v>
      </c>
      <c r="D6" s="2" t="s">
        <v>97</v>
      </c>
      <c r="E6" s="2" t="s">
        <v>60</v>
      </c>
      <c r="F6" s="2" t="s">
        <v>98</v>
      </c>
      <c r="G6" s="3">
        <v>44929.354166666701</v>
      </c>
      <c r="H6" s="3">
        <v>44929.388888888898</v>
      </c>
      <c r="I6" s="3">
        <v>44929.350694444402</v>
      </c>
      <c r="J6" s="3">
        <v>44929.381944444402</v>
      </c>
      <c r="K6" s="4">
        <v>3.125E-2</v>
      </c>
      <c r="L6" s="4">
        <v>2.2222222222222199E-2</v>
      </c>
      <c r="M6" s="2">
        <v>72</v>
      </c>
      <c r="N6" s="2">
        <v>57</v>
      </c>
      <c r="O6" s="2">
        <v>60</v>
      </c>
      <c r="P6" s="11">
        <f t="shared" si="0"/>
        <v>3.66</v>
      </c>
      <c r="Q6" s="11">
        <f t="shared" si="1"/>
        <v>3.66</v>
      </c>
      <c r="R6" s="11">
        <f t="shared" si="2"/>
        <v>3.4769999999999999</v>
      </c>
      <c r="S6" s="12">
        <f t="shared" si="3"/>
        <v>0.18300000000000027</v>
      </c>
    </row>
    <row r="7" spans="1:19">
      <c r="A7" s="1">
        <v>44929.856249999997</v>
      </c>
      <c r="B7" s="2" t="s">
        <v>101</v>
      </c>
      <c r="C7" s="2" t="s">
        <v>106</v>
      </c>
      <c r="D7" s="2" t="s">
        <v>107</v>
      </c>
      <c r="E7" s="2" t="s">
        <v>60</v>
      </c>
      <c r="F7" s="2" t="s">
        <v>98</v>
      </c>
      <c r="G7" s="3">
        <v>44929.850694444402</v>
      </c>
      <c r="H7" s="3">
        <v>44929.885416666701</v>
      </c>
      <c r="I7" s="3">
        <v>44929.856249999997</v>
      </c>
      <c r="J7" s="3">
        <v>44929.892361111102</v>
      </c>
      <c r="K7" s="4">
        <v>3.6111111111111101E-2</v>
      </c>
      <c r="L7" s="4">
        <v>2.8472222222222201E-2</v>
      </c>
      <c r="M7" s="2">
        <v>72</v>
      </c>
      <c r="N7" s="2">
        <v>67</v>
      </c>
      <c r="O7" s="2">
        <v>67</v>
      </c>
      <c r="P7" s="11">
        <f t="shared" si="0"/>
        <v>4.0869999999999997</v>
      </c>
      <c r="Q7" s="11">
        <f t="shared" si="1"/>
        <v>4.0869999999999997</v>
      </c>
      <c r="R7" s="11">
        <f t="shared" si="2"/>
        <v>4.0869999999999997</v>
      </c>
      <c r="S7" s="12">
        <f t="shared" si="3"/>
        <v>0</v>
      </c>
    </row>
    <row r="8" spans="1:19">
      <c r="A8" s="1">
        <v>44930.35</v>
      </c>
      <c r="B8" s="2" t="s">
        <v>99</v>
      </c>
      <c r="C8" s="2" t="s">
        <v>0</v>
      </c>
      <c r="D8" s="2" t="s">
        <v>102</v>
      </c>
      <c r="E8" s="2" t="s">
        <v>60</v>
      </c>
      <c r="F8" s="2" t="s">
        <v>98</v>
      </c>
      <c r="G8" s="3">
        <v>44930.354166666701</v>
      </c>
      <c r="H8" s="3">
        <v>44930.388888888898</v>
      </c>
      <c r="I8" s="3">
        <v>44930.35</v>
      </c>
      <c r="J8" s="3">
        <v>44930.381249999999</v>
      </c>
      <c r="K8" s="4">
        <v>3.125E-2</v>
      </c>
      <c r="L8" s="4">
        <v>2.0833333333333301E-2</v>
      </c>
      <c r="M8" s="2">
        <v>72</v>
      </c>
      <c r="N8" s="2">
        <v>35</v>
      </c>
      <c r="O8" s="2">
        <v>35</v>
      </c>
      <c r="P8" s="11">
        <f t="shared" si="0"/>
        <v>2.1349999999999998</v>
      </c>
      <c r="Q8" s="11">
        <f t="shared" si="1"/>
        <v>2.1349999999999998</v>
      </c>
      <c r="R8" s="11">
        <f t="shared" si="2"/>
        <v>2.1349999999999998</v>
      </c>
      <c r="S8" s="12">
        <f t="shared" si="3"/>
        <v>0</v>
      </c>
    </row>
    <row r="9" spans="1:19">
      <c r="A9" s="1">
        <v>44930.85</v>
      </c>
      <c r="B9" s="2" t="s">
        <v>101</v>
      </c>
      <c r="C9" s="2" t="s">
        <v>0</v>
      </c>
      <c r="D9" s="2" t="s">
        <v>102</v>
      </c>
      <c r="E9" s="2" t="s">
        <v>60</v>
      </c>
      <c r="F9" s="2" t="s">
        <v>98</v>
      </c>
      <c r="G9" s="3">
        <v>44930.850694444402</v>
      </c>
      <c r="H9" s="3">
        <v>44930.885416666701</v>
      </c>
      <c r="I9" s="3">
        <v>44930.85</v>
      </c>
      <c r="J9" s="3">
        <v>44930.885416666701</v>
      </c>
      <c r="K9" s="4">
        <v>3.54166666666667E-2</v>
      </c>
      <c r="L9" s="4">
        <v>2.29166666666667E-2</v>
      </c>
      <c r="M9" s="2">
        <v>72</v>
      </c>
      <c r="N9" s="2">
        <v>24</v>
      </c>
      <c r="O9" s="2">
        <v>24</v>
      </c>
      <c r="P9" s="11">
        <f t="shared" ref="P9:P11" si="4">O9*0.061</f>
        <v>1.464</v>
      </c>
      <c r="Q9" s="11">
        <f t="shared" ref="Q9:Q11" si="5">P9</f>
        <v>1.464</v>
      </c>
      <c r="R9" s="11">
        <f t="shared" si="2"/>
        <v>1.464</v>
      </c>
      <c r="S9" s="12">
        <f t="shared" si="3"/>
        <v>0</v>
      </c>
    </row>
    <row r="10" spans="1:19">
      <c r="A10" s="1">
        <v>44931.348611111098</v>
      </c>
      <c r="B10" s="2" t="s">
        <v>99</v>
      </c>
      <c r="C10" s="2" t="s">
        <v>106</v>
      </c>
      <c r="D10" s="2" t="s">
        <v>107</v>
      </c>
      <c r="E10" s="2" t="s">
        <v>60</v>
      </c>
      <c r="F10" s="2" t="s">
        <v>98</v>
      </c>
      <c r="G10" s="3">
        <v>44931.354166666701</v>
      </c>
      <c r="H10" s="3">
        <v>44931.388888888898</v>
      </c>
      <c r="I10" s="3">
        <v>44931.348611111098</v>
      </c>
      <c r="J10" s="3">
        <v>44931.379861111098</v>
      </c>
      <c r="K10" s="4">
        <v>3.125E-2</v>
      </c>
      <c r="L10" s="4">
        <v>2.29166666666667E-2</v>
      </c>
      <c r="M10" s="2">
        <v>72</v>
      </c>
      <c r="N10" s="2">
        <v>15</v>
      </c>
      <c r="O10" s="2">
        <v>15</v>
      </c>
      <c r="P10" s="11">
        <f t="shared" si="4"/>
        <v>0.91500000000000004</v>
      </c>
      <c r="Q10" s="11">
        <f t="shared" si="5"/>
        <v>0.91500000000000004</v>
      </c>
      <c r="R10" s="11">
        <f t="shared" si="2"/>
        <v>0.91500000000000004</v>
      </c>
      <c r="S10" s="12">
        <f t="shared" si="3"/>
        <v>0</v>
      </c>
    </row>
    <row r="11" spans="1:19">
      <c r="A11" s="1">
        <v>44931.850694444402</v>
      </c>
      <c r="B11" s="2" t="s">
        <v>101</v>
      </c>
      <c r="C11" s="2" t="s">
        <v>0</v>
      </c>
      <c r="D11" s="2" t="s">
        <v>97</v>
      </c>
      <c r="E11" s="2" t="s">
        <v>60</v>
      </c>
      <c r="F11" s="2" t="s">
        <v>98</v>
      </c>
      <c r="G11" s="3">
        <v>44931.850694444402</v>
      </c>
      <c r="H11" s="3">
        <v>44931.885416666701</v>
      </c>
      <c r="I11" s="3">
        <v>44931.850694444402</v>
      </c>
      <c r="J11" s="3">
        <v>44931.881944444402</v>
      </c>
      <c r="K11" s="4">
        <v>3.125E-2</v>
      </c>
      <c r="L11" s="4">
        <v>2.29166666666667E-2</v>
      </c>
      <c r="M11" s="2">
        <v>72</v>
      </c>
      <c r="N11" s="2">
        <v>17</v>
      </c>
      <c r="O11" s="2">
        <v>17</v>
      </c>
      <c r="P11" s="11">
        <f t="shared" si="4"/>
        <v>1.0369999999999999</v>
      </c>
      <c r="Q11" s="11">
        <f t="shared" si="5"/>
        <v>1.0369999999999999</v>
      </c>
      <c r="R11" s="11">
        <f t="shared" si="2"/>
        <v>1.0369999999999999</v>
      </c>
      <c r="S11" s="12">
        <f t="shared" si="3"/>
        <v>0</v>
      </c>
    </row>
    <row r="12" spans="1:19">
      <c r="A12" s="1"/>
      <c r="B12" s="2"/>
      <c r="C12" s="2"/>
      <c r="D12" s="2"/>
      <c r="E12" s="2"/>
      <c r="F12" s="2"/>
      <c r="G12" s="3"/>
      <c r="H12" s="3"/>
      <c r="I12" s="3"/>
      <c r="J12" s="3"/>
      <c r="K12" s="4"/>
      <c r="L12" s="4"/>
      <c r="M12" s="2"/>
      <c r="N12" s="2"/>
      <c r="O12" s="2"/>
      <c r="P12" s="11"/>
      <c r="Q12" s="11"/>
      <c r="R12" s="11"/>
      <c r="S12" s="12"/>
    </row>
    <row r="13" spans="1:19">
      <c r="A13" s="39"/>
      <c r="B13" s="38"/>
      <c r="C13" s="38"/>
      <c r="D13" s="38"/>
      <c r="E13" s="38"/>
      <c r="F13" s="38"/>
      <c r="G13" s="40"/>
      <c r="H13" s="40"/>
      <c r="I13" s="40"/>
      <c r="J13" s="40"/>
      <c r="K13" s="41"/>
      <c r="L13" s="41"/>
      <c r="M13" s="38"/>
      <c r="N13" s="38"/>
      <c r="O13" s="2"/>
      <c r="P13" s="11"/>
      <c r="Q13" s="11"/>
      <c r="R13" s="11"/>
      <c r="S13" s="12"/>
    </row>
    <row r="15" spans="1:19">
      <c r="Q15" s="11"/>
    </row>
  </sheetData>
  <autoFilter ref="A1:N13" xr:uid="{54B216EA-D5AD-4AA8-A44F-6AABFDA638E7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1094-9F0F-445A-BE59-232D81525F74}">
  <sheetPr filterMode="1">
    <tabColor rgb="FF92D050"/>
  </sheetPr>
  <dimension ref="A1:AK12"/>
  <sheetViews>
    <sheetView topLeftCell="D1" workbookViewId="0">
      <selection activeCell="M11" sqref="M2:M11"/>
    </sheetView>
  </sheetViews>
  <sheetFormatPr defaultRowHeight="15"/>
  <cols>
    <col min="2" max="2" width="18" customWidth="1"/>
    <col min="3" max="3" width="10.5703125" bestFit="1" customWidth="1"/>
    <col min="6" max="6" width="78.28515625" customWidth="1"/>
  </cols>
  <sheetData>
    <row r="1" spans="1:37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</row>
    <row r="2" spans="1:37">
      <c r="A2" t="s">
        <v>52</v>
      </c>
      <c r="B2">
        <f>+'Surf input info'!$B$17</f>
        <v>81014814</v>
      </c>
      <c r="C2" s="8">
        <f>+'Surf input info'!$B$11</f>
        <v>44936</v>
      </c>
      <c r="E2" t="s">
        <v>56</v>
      </c>
      <c r="F2" t="str">
        <f>CONCATENATE("GLA NAV.SERVICE CHGS"," ",TEXT(NAVIGATION!A2,"DD/MM/YY")," ",NAVIGATION!B2," ",NAVIGATION!E2,"-",NAVIGATION!F2)</f>
        <v>GLA NAV.SERVICE CHGS 01/01/23 EI3622 BHD-GLA</v>
      </c>
      <c r="G2" t="str">
        <f>IF(OR(NAVIGATION!E2="BHD",NAVIGATION!F2="GLA"),"150.06","710.05")</f>
        <v>150.06</v>
      </c>
      <c r="H2" s="11">
        <f>+NAVIGATION!O2</f>
        <v>130.63999999999999</v>
      </c>
      <c r="J2" t="s">
        <v>103</v>
      </c>
      <c r="K2" s="51">
        <v>0.2</v>
      </c>
      <c r="L2">
        <f>H2*K2</f>
        <v>26.128</v>
      </c>
      <c r="M2">
        <f>+H2+L2</f>
        <v>156.76799999999997</v>
      </c>
      <c r="P2" t="s">
        <v>76</v>
      </c>
      <c r="Q2" t="s">
        <v>58</v>
      </c>
      <c r="R2">
        <f>+'Surf input info'!$C$12</f>
        <v>1</v>
      </c>
      <c r="S2">
        <f>ROUND(H2*R2,2)</f>
        <v>130.63999999999999</v>
      </c>
      <c r="T2">
        <f>ROUND(L2*R2,2)</f>
        <v>26.13</v>
      </c>
      <c r="U2">
        <f>ROUND(M2*R2,2)</f>
        <v>156.77000000000001</v>
      </c>
    </row>
    <row r="3" spans="1:37">
      <c r="A3" t="s">
        <v>52</v>
      </c>
      <c r="B3">
        <f>+'Surf input info'!$B$17</f>
        <v>81014814</v>
      </c>
      <c r="C3" s="8">
        <f>+'Surf input info'!$B$11</f>
        <v>44936</v>
      </c>
      <c r="E3" t="s">
        <v>56</v>
      </c>
      <c r="F3" t="str">
        <f>CONCATENATE("GLA NAV.SERVICE CHGS"," ",TEXT(NAVIGATION!A3,"DD/MM/YY")," ",NAVIGATION!B3," ",NAVIGATION!E3,"-",NAVIGATION!F3)</f>
        <v>GLA NAV.SERVICE CHGS 01/01/23 EI3628 BHD-GLA</v>
      </c>
      <c r="G3" t="str">
        <f>IF(OR(NAVIGATION!E3="BHD",NAVIGATION!F3="GLA"),"150.06","710.05")</f>
        <v>150.06</v>
      </c>
      <c r="H3" s="11">
        <f>+NAVIGATION!O3</f>
        <v>130.63999999999999</v>
      </c>
      <c r="J3" t="s">
        <v>103</v>
      </c>
      <c r="K3" s="51">
        <v>0.2</v>
      </c>
      <c r="L3">
        <f t="shared" ref="L3:L9" si="0">H3*K3</f>
        <v>26.128</v>
      </c>
      <c r="M3">
        <f t="shared" ref="M3:M9" si="1">+H3+L3</f>
        <v>156.76799999999997</v>
      </c>
      <c r="P3" t="s">
        <v>76</v>
      </c>
      <c r="Q3" t="s">
        <v>58</v>
      </c>
      <c r="R3">
        <f>+'Surf input info'!$C$12</f>
        <v>1</v>
      </c>
      <c r="S3">
        <f t="shared" ref="S3:S9" si="2">ROUND(H3*R3,2)</f>
        <v>130.63999999999999</v>
      </c>
      <c r="T3">
        <f t="shared" ref="T3:T9" si="3">ROUND(L3*R3,2)</f>
        <v>26.13</v>
      </c>
      <c r="U3">
        <f t="shared" ref="U3:U9" si="4">ROUND(M3*R3,2)</f>
        <v>156.77000000000001</v>
      </c>
    </row>
    <row r="4" spans="1:37">
      <c r="A4" t="s">
        <v>52</v>
      </c>
      <c r="B4">
        <f>+'Surf input info'!$B$17</f>
        <v>81014814</v>
      </c>
      <c r="C4" s="8">
        <f>+'Surf input info'!$B$11</f>
        <v>44936</v>
      </c>
      <c r="E4" t="s">
        <v>56</v>
      </c>
      <c r="F4" t="str">
        <f>CONCATENATE("GLA NAV.SERVICE CHGS"," ",TEXT(NAVIGATION!A4,"DD/MM/YY")," ",NAVIGATION!B4," ",NAVIGATION!E4,"-",NAVIGATION!F4)</f>
        <v>GLA NAV.SERVICE CHGS 02/01/23 EI3622 BHD-GLA</v>
      </c>
      <c r="G4" t="str">
        <f>IF(OR(NAVIGATION!E4="BHD",NAVIGATION!F4="GLA"),"150.06","710.05")</f>
        <v>150.06</v>
      </c>
      <c r="H4" s="11">
        <f>+NAVIGATION!O4</f>
        <v>130.63999999999999</v>
      </c>
      <c r="J4" t="s">
        <v>103</v>
      </c>
      <c r="K4" s="51">
        <v>0.2</v>
      </c>
      <c r="L4">
        <f t="shared" si="0"/>
        <v>26.128</v>
      </c>
      <c r="M4">
        <f t="shared" si="1"/>
        <v>156.76799999999997</v>
      </c>
      <c r="P4" t="s">
        <v>76</v>
      </c>
      <c r="Q4" t="s">
        <v>58</v>
      </c>
      <c r="R4">
        <f>+'Surf input info'!$C$12</f>
        <v>1</v>
      </c>
      <c r="S4">
        <f t="shared" si="2"/>
        <v>130.63999999999999</v>
      </c>
      <c r="T4">
        <f t="shared" si="3"/>
        <v>26.13</v>
      </c>
      <c r="U4">
        <f t="shared" si="4"/>
        <v>156.77000000000001</v>
      </c>
    </row>
    <row r="5" spans="1:37">
      <c r="A5" t="s">
        <v>52</v>
      </c>
      <c r="B5">
        <f>+'Surf input info'!$B$17</f>
        <v>81014814</v>
      </c>
      <c r="C5" s="8">
        <f>+'Surf input info'!$B$11</f>
        <v>44936</v>
      </c>
      <c r="E5" t="s">
        <v>56</v>
      </c>
      <c r="F5" t="str">
        <f>CONCATENATE("GLA NAV.SERVICE CHGS"," ",TEXT(NAVIGATION!A5,"DD/MM/YY")," ",NAVIGATION!B5," ",NAVIGATION!E5,"-",NAVIGATION!F5)</f>
        <v>GLA NAV.SERVICE CHGS 02/01/23 EI3628 BHD-GLA</v>
      </c>
      <c r="G5" t="str">
        <f>IF(OR(NAVIGATION!E5="BHD",NAVIGATION!F5="GLA"),"150.06","710.05")</f>
        <v>150.06</v>
      </c>
      <c r="H5" s="11">
        <f>+NAVIGATION!O5</f>
        <v>130.63999999999999</v>
      </c>
      <c r="J5" t="s">
        <v>103</v>
      </c>
      <c r="K5" s="51">
        <v>0.2</v>
      </c>
      <c r="L5">
        <f t="shared" si="0"/>
        <v>26.128</v>
      </c>
      <c r="M5">
        <f t="shared" si="1"/>
        <v>156.76799999999997</v>
      </c>
      <c r="P5" t="s">
        <v>76</v>
      </c>
      <c r="Q5" t="s">
        <v>58</v>
      </c>
      <c r="R5">
        <f>+'Surf input info'!$C$12</f>
        <v>1</v>
      </c>
      <c r="S5">
        <f t="shared" si="2"/>
        <v>130.63999999999999</v>
      </c>
      <c r="T5">
        <f t="shared" si="3"/>
        <v>26.13</v>
      </c>
      <c r="U5">
        <f t="shared" si="4"/>
        <v>156.77000000000001</v>
      </c>
    </row>
    <row r="6" spans="1:37">
      <c r="A6" t="s">
        <v>52</v>
      </c>
      <c r="B6">
        <f>+'Surf input info'!$B$17</f>
        <v>81014814</v>
      </c>
      <c r="C6" s="8">
        <f>+'Surf input info'!$B$11</f>
        <v>44936</v>
      </c>
      <c r="E6" t="s">
        <v>56</v>
      </c>
      <c r="F6" t="str">
        <f>CONCATENATE("GLA NAV.SERVICE CHGS"," ",TEXT(NAVIGATION!A6,"DD/MM/YY")," ",NAVIGATION!B6," ",NAVIGATION!E6,"-",NAVIGATION!F6)</f>
        <v>GLA NAV.SERVICE CHGS 03/01/23 EI3622 BHD-GLA</v>
      </c>
      <c r="G6" t="str">
        <f>IF(OR(NAVIGATION!E6="BHD",NAVIGATION!F6="GLA"),"150.06","710.05")</f>
        <v>150.06</v>
      </c>
      <c r="H6" s="11">
        <f>+NAVIGATION!O6</f>
        <v>130.63999999999999</v>
      </c>
      <c r="J6" t="s">
        <v>103</v>
      </c>
      <c r="K6" s="51">
        <v>0.2</v>
      </c>
      <c r="L6">
        <f t="shared" si="0"/>
        <v>26.128</v>
      </c>
      <c r="M6">
        <f t="shared" si="1"/>
        <v>156.76799999999997</v>
      </c>
      <c r="P6" t="s">
        <v>76</v>
      </c>
      <c r="Q6" t="s">
        <v>58</v>
      </c>
      <c r="R6">
        <f>+'Surf input info'!$C$12</f>
        <v>1</v>
      </c>
      <c r="S6">
        <f t="shared" si="2"/>
        <v>130.63999999999999</v>
      </c>
      <c r="T6">
        <f t="shared" si="3"/>
        <v>26.13</v>
      </c>
      <c r="U6">
        <f t="shared" si="4"/>
        <v>156.77000000000001</v>
      </c>
    </row>
    <row r="7" spans="1:37">
      <c r="A7" t="s">
        <v>52</v>
      </c>
      <c r="B7">
        <f>+'Surf input info'!$B$17</f>
        <v>81014814</v>
      </c>
      <c r="C7" s="8">
        <f>+'Surf input info'!$B$11</f>
        <v>44936</v>
      </c>
      <c r="E7" t="s">
        <v>56</v>
      </c>
      <c r="F7" t="str">
        <f>CONCATENATE("GLA NAV.SERVICE CHGS"," ",TEXT(NAVIGATION!A7,"DD/MM/YY")," ",NAVIGATION!B7," ",NAVIGATION!E7,"-",NAVIGATION!F7)</f>
        <v>GLA NAV.SERVICE CHGS 03/01/23 EI3628 BHD-GLA</v>
      </c>
      <c r="G7" t="str">
        <f>IF(OR(NAVIGATION!E7="BHD",NAVIGATION!F7="GLA"),"150.06","710.05")</f>
        <v>150.06</v>
      </c>
      <c r="H7" s="11">
        <f>+NAVIGATION!O7</f>
        <v>130.63999999999999</v>
      </c>
      <c r="J7" t="s">
        <v>103</v>
      </c>
      <c r="K7" s="51">
        <v>0.2</v>
      </c>
      <c r="L7">
        <f t="shared" si="0"/>
        <v>26.128</v>
      </c>
      <c r="M7">
        <f t="shared" si="1"/>
        <v>156.76799999999997</v>
      </c>
      <c r="P7" t="s">
        <v>76</v>
      </c>
      <c r="Q7" t="s">
        <v>58</v>
      </c>
      <c r="R7">
        <f>+'Surf input info'!$C$12</f>
        <v>1</v>
      </c>
      <c r="S7">
        <f t="shared" si="2"/>
        <v>130.63999999999999</v>
      </c>
      <c r="T7">
        <f t="shared" si="3"/>
        <v>26.13</v>
      </c>
      <c r="U7">
        <f t="shared" si="4"/>
        <v>156.77000000000001</v>
      </c>
    </row>
    <row r="8" spans="1:37">
      <c r="A8" t="s">
        <v>52</v>
      </c>
      <c r="B8">
        <f>+'Surf input info'!$B$17</f>
        <v>81014814</v>
      </c>
      <c r="C8" s="8">
        <f>+'Surf input info'!$B$11</f>
        <v>44936</v>
      </c>
      <c r="E8" t="s">
        <v>56</v>
      </c>
      <c r="F8" t="str">
        <f>CONCATENATE("GLA NAV.SERVICE CHGS"," ",TEXT(NAVIGATION!A8,"DD/MM/YY")," ",NAVIGATION!B8," ",NAVIGATION!E8,"-",NAVIGATION!F8)</f>
        <v>GLA NAV.SERVICE CHGS 04/01/23 EI3622 BHD-GLA</v>
      </c>
      <c r="G8" t="str">
        <f>IF(OR(NAVIGATION!E8="BHD",NAVIGATION!F8="GLA"),"150.06","710.05")</f>
        <v>150.06</v>
      </c>
      <c r="H8" s="11">
        <f>+NAVIGATION!O8</f>
        <v>130.63999999999999</v>
      </c>
      <c r="J8" t="s">
        <v>103</v>
      </c>
      <c r="K8" s="51">
        <v>0.2</v>
      </c>
      <c r="L8">
        <f t="shared" si="0"/>
        <v>26.128</v>
      </c>
      <c r="M8">
        <f t="shared" si="1"/>
        <v>156.76799999999997</v>
      </c>
      <c r="P8" t="s">
        <v>76</v>
      </c>
      <c r="Q8" t="s">
        <v>58</v>
      </c>
      <c r="R8">
        <f>+'Surf input info'!$C$12</f>
        <v>1</v>
      </c>
      <c r="S8">
        <f t="shared" si="2"/>
        <v>130.63999999999999</v>
      </c>
      <c r="T8">
        <f t="shared" si="3"/>
        <v>26.13</v>
      </c>
      <c r="U8">
        <f t="shared" si="4"/>
        <v>156.77000000000001</v>
      </c>
    </row>
    <row r="9" spans="1:37">
      <c r="A9" t="s">
        <v>52</v>
      </c>
      <c r="B9">
        <f>+'Surf input info'!$B$17</f>
        <v>81014814</v>
      </c>
      <c r="C9" s="8">
        <f>+'Surf input info'!$B$11</f>
        <v>44936</v>
      </c>
      <c r="E9" t="s">
        <v>56</v>
      </c>
      <c r="F9" t="str">
        <f>CONCATENATE("GLA NAV.SERVICE CHGS"," ",TEXT(NAVIGATION!A9,"DD/MM/YY")," ",NAVIGATION!B9," ",NAVIGATION!E9,"-",NAVIGATION!F9)</f>
        <v>GLA NAV.SERVICE CHGS 04/01/23 EI3628 BHD-GLA</v>
      </c>
      <c r="G9" t="str">
        <f>IF(OR(NAVIGATION!E9="BHD",NAVIGATION!F9="GLA"),"150.06","710.05")</f>
        <v>150.06</v>
      </c>
      <c r="H9" s="11">
        <f>+NAVIGATION!O9</f>
        <v>130.63999999999999</v>
      </c>
      <c r="J9" t="s">
        <v>103</v>
      </c>
      <c r="K9" s="51">
        <v>0.2</v>
      </c>
      <c r="L9">
        <f t="shared" si="0"/>
        <v>26.128</v>
      </c>
      <c r="M9">
        <f t="shared" si="1"/>
        <v>156.76799999999997</v>
      </c>
      <c r="P9" t="s">
        <v>76</v>
      </c>
      <c r="Q9" t="s">
        <v>58</v>
      </c>
      <c r="R9">
        <f>+'Surf input info'!$C$12</f>
        <v>1</v>
      </c>
      <c r="S9">
        <f t="shared" si="2"/>
        <v>130.63999999999999</v>
      </c>
      <c r="T9">
        <f t="shared" si="3"/>
        <v>26.13</v>
      </c>
      <c r="U9">
        <f t="shared" si="4"/>
        <v>156.77000000000001</v>
      </c>
    </row>
    <row r="10" spans="1:37">
      <c r="A10" t="s">
        <v>52</v>
      </c>
      <c r="B10">
        <f>+'Surf input info'!$B$17</f>
        <v>81014814</v>
      </c>
      <c r="C10" s="8">
        <f>+'Surf input info'!$B$11</f>
        <v>44936</v>
      </c>
      <c r="E10" t="s">
        <v>56</v>
      </c>
      <c r="F10" t="str">
        <f>CONCATENATE("GLA NAV.SERVICE CHGS"," ",TEXT(NAVIGATION!A10,"DD/MM/YY")," ",NAVIGATION!B10," ",NAVIGATION!E10,"-",NAVIGATION!F10)</f>
        <v>GLA NAV.SERVICE CHGS 05/01/23 EI3622 BHD-GLA</v>
      </c>
      <c r="G10" t="str">
        <f>IF(OR(NAVIGATION!E10="BHD",NAVIGATION!F10="GLA"),"150.06","710.05")</f>
        <v>150.06</v>
      </c>
      <c r="H10" s="11">
        <f>+NAVIGATION!O10</f>
        <v>130.63999999999999</v>
      </c>
      <c r="J10" t="s">
        <v>103</v>
      </c>
      <c r="K10" s="51">
        <v>0.2</v>
      </c>
      <c r="L10">
        <f t="shared" ref="L10:L12" si="5">H10*K10</f>
        <v>26.128</v>
      </c>
      <c r="M10">
        <f t="shared" ref="M10:M12" si="6">+H10+L10</f>
        <v>156.76799999999997</v>
      </c>
      <c r="P10" t="s">
        <v>76</v>
      </c>
      <c r="Q10" t="s">
        <v>58</v>
      </c>
      <c r="R10">
        <f>+'Surf input info'!$C$12</f>
        <v>1</v>
      </c>
      <c r="S10">
        <f t="shared" ref="S10:S12" si="7">ROUND(H10*R10,2)</f>
        <v>130.63999999999999</v>
      </c>
      <c r="T10">
        <f t="shared" ref="T10:T12" si="8">ROUND(L10*R10,2)</f>
        <v>26.13</v>
      </c>
      <c r="U10">
        <f t="shared" ref="U10:U12" si="9">ROUND(M10*R10,2)</f>
        <v>156.77000000000001</v>
      </c>
    </row>
    <row r="11" spans="1:37">
      <c r="A11" t="s">
        <v>52</v>
      </c>
      <c r="B11">
        <f>+'Surf input info'!$B$17</f>
        <v>81014814</v>
      </c>
      <c r="C11" s="8">
        <f>+'Surf input info'!$B$11</f>
        <v>44936</v>
      </c>
      <c r="E11" t="s">
        <v>56</v>
      </c>
      <c r="F11" t="str">
        <f>CONCATENATE("GLA NAV.SERVICE CHGS"," ",TEXT(NAVIGATION!A11,"DD/MM/YY")," ",NAVIGATION!B11," ",NAVIGATION!E11,"-",NAVIGATION!F11)</f>
        <v>GLA NAV.SERVICE CHGS 05/01/23 EI3628 BHD-GLA</v>
      </c>
      <c r="G11" t="str">
        <f>IF(OR(NAVIGATION!E11="BHD",NAVIGATION!F11="GLA"),"150.06","710.05")</f>
        <v>150.06</v>
      </c>
      <c r="H11" s="11">
        <f>+NAVIGATION!O11</f>
        <v>130.63999999999999</v>
      </c>
      <c r="J11" t="s">
        <v>103</v>
      </c>
      <c r="K11" s="51">
        <v>0.2</v>
      </c>
      <c r="L11">
        <f t="shared" si="5"/>
        <v>26.128</v>
      </c>
      <c r="M11">
        <f t="shared" si="6"/>
        <v>156.76799999999997</v>
      </c>
      <c r="P11" t="s">
        <v>76</v>
      </c>
      <c r="Q11" t="s">
        <v>58</v>
      </c>
      <c r="R11">
        <f>+'Surf input info'!$C$12</f>
        <v>1</v>
      </c>
      <c r="S11">
        <f t="shared" si="7"/>
        <v>130.63999999999999</v>
      </c>
      <c r="T11">
        <f t="shared" si="8"/>
        <v>26.13</v>
      </c>
      <c r="U11">
        <f t="shared" si="9"/>
        <v>156.77000000000001</v>
      </c>
    </row>
    <row r="12" spans="1:37" hidden="1">
      <c r="A12" t="s">
        <v>52</v>
      </c>
      <c r="B12">
        <f>+'Surf input info'!$B$17</f>
        <v>81014814</v>
      </c>
      <c r="C12" s="8">
        <f>+'Surf input info'!$B$11</f>
        <v>44936</v>
      </c>
      <c r="E12" t="s">
        <v>56</v>
      </c>
      <c r="F12" t="str">
        <f>CONCATENATE("GLA NAV.SERVICE CHGS"," ",TEXT(NAVIGATION!A12,"DD/MM/YY")," ",NAVIGATION!B12," ",NAVIGATION!E12,"-",NAVIGATION!F12)</f>
        <v>GLA NAV.SERVICE CHGS 00/01/00  -</v>
      </c>
      <c r="G12" t="str">
        <f>IF(OR(NAVIGATION!E12="BHD",NAVIGATION!F12="GLA"),"150.06","710.05")</f>
        <v>710.05</v>
      </c>
      <c r="H12" s="11">
        <f>+NAVIGATION!O12</f>
        <v>0</v>
      </c>
      <c r="J12" t="s">
        <v>103</v>
      </c>
      <c r="K12" s="51">
        <v>0.2</v>
      </c>
      <c r="L12">
        <f t="shared" si="5"/>
        <v>0</v>
      </c>
      <c r="M12">
        <f t="shared" si="6"/>
        <v>0</v>
      </c>
      <c r="P12" t="s">
        <v>76</v>
      </c>
      <c r="Q12" t="s">
        <v>58</v>
      </c>
      <c r="R12">
        <f>+'Surf input info'!$C$12</f>
        <v>1</v>
      </c>
      <c r="S12">
        <f t="shared" si="7"/>
        <v>0</v>
      </c>
      <c r="T12">
        <f t="shared" si="8"/>
        <v>0</v>
      </c>
      <c r="U12">
        <f t="shared" si="9"/>
        <v>0</v>
      </c>
    </row>
  </sheetData>
  <autoFilter ref="A1:AK12" xr:uid="{47AC1094-9F0F-445A-BE59-232D81525F74}">
    <filterColumn colId="7">
      <filters>
        <filter val="130.64"/>
      </filters>
    </filterColumn>
  </autoFilter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DB4D-AB9D-46A4-AC57-7391C185C702}">
  <sheetPr>
    <tabColor rgb="FF92D050"/>
  </sheetPr>
  <dimension ref="A1:AK36"/>
  <sheetViews>
    <sheetView topLeftCell="A8" workbookViewId="0">
      <selection activeCell="M2" sqref="M2:M26"/>
    </sheetView>
  </sheetViews>
  <sheetFormatPr defaultRowHeight="15"/>
  <cols>
    <col min="2" max="2" width="18" customWidth="1"/>
    <col min="3" max="3" width="10.5703125" bestFit="1" customWidth="1"/>
    <col min="6" max="6" width="53.42578125" bestFit="1" customWidth="1"/>
  </cols>
  <sheetData>
    <row r="1" spans="1:37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</row>
    <row r="2" spans="1:37">
      <c r="A2" t="s">
        <v>52</v>
      </c>
      <c r="B2">
        <f>+'Surf input info'!$B$10</f>
        <v>81014811</v>
      </c>
      <c r="C2" s="8">
        <f>+'Surf input info'!$B$11</f>
        <v>44936</v>
      </c>
      <c r="E2" t="s">
        <v>56</v>
      </c>
      <c r="F2" t="str">
        <f>CONCATENATE("GLA PARKING FEES"," ",TEXT('AIRCRAFT PARKING'!A2,"DD/MM/YY")," ",'AIRCRAFT PARKING'!B2," ",'AIRCRAFT PARKING'!E2,"-",'AIRCRAFT PARKING'!F2)</f>
        <v>GLA PARKING FEES 01/01/23 EI3622 BHD-GLA</v>
      </c>
      <c r="G2" t="str">
        <f>IF(OR('AIRCRAFT PARKING'!E2="GLA",'AIRCRAFT PARKING'!F2="DUB"),"116.06","710.05")</f>
        <v>710.05</v>
      </c>
      <c r="H2" s="11">
        <f>ROUND('AIRCRAFT PARKING'!T2,2)</f>
        <v>0</v>
      </c>
      <c r="J2" t="s">
        <v>104</v>
      </c>
      <c r="K2">
        <v>0</v>
      </c>
      <c r="L2">
        <f>ROUND(H2*0.2,2)</f>
        <v>0</v>
      </c>
      <c r="M2" s="26">
        <f>+H2+L2</f>
        <v>0</v>
      </c>
      <c r="P2" t="s">
        <v>76</v>
      </c>
      <c r="Q2" t="s">
        <v>58</v>
      </c>
      <c r="R2">
        <f>+'Surf input info'!$C$12</f>
        <v>1</v>
      </c>
      <c r="S2" s="11">
        <f>ROUND(H2*R2,2)</f>
        <v>0</v>
      </c>
      <c r="T2">
        <f>ROUND(L2*R2,2)</f>
        <v>0</v>
      </c>
      <c r="U2">
        <f>ROUND(M2*R2,2)</f>
        <v>0</v>
      </c>
    </row>
    <row r="3" spans="1:37">
      <c r="A3" t="s">
        <v>52</v>
      </c>
      <c r="B3">
        <f>+'Surf input info'!$B$10</f>
        <v>81014811</v>
      </c>
      <c r="C3" s="8">
        <f>+'Surf input info'!$B$11</f>
        <v>44936</v>
      </c>
      <c r="E3" t="s">
        <v>56</v>
      </c>
      <c r="F3" t="str">
        <f>CONCATENATE("GLA PARKING FEES"," ",TEXT('AIRCRAFT PARKING'!A3,"DD/MM/YY")," ",'AIRCRAFT PARKING'!B3," ",'AIRCRAFT PARKING'!E3,"-",'AIRCRAFT PARKING'!F3)</f>
        <v>GLA PARKING FEES 01/01/23 EI3623 GLA-BHD</v>
      </c>
      <c r="G3" t="str">
        <f>IF(OR('AIRCRAFT PARKING'!E3="GLA",'AIRCRAFT PARKING'!F3="BHD"),"116.06","710.05")</f>
        <v>116.06</v>
      </c>
      <c r="H3" s="11">
        <f>ROUND('AIRCRAFT PARKING'!T3,2)</f>
        <v>3.09</v>
      </c>
      <c r="J3" t="s">
        <v>103</v>
      </c>
      <c r="K3" s="51">
        <v>0.2</v>
      </c>
      <c r="L3">
        <f>H3*K3</f>
        <v>0.61799999999999999</v>
      </c>
      <c r="M3" s="26">
        <f t="shared" ref="M3:M18" si="0">+H3+L3</f>
        <v>3.7079999999999997</v>
      </c>
      <c r="P3" t="s">
        <v>76</v>
      </c>
      <c r="Q3" t="s">
        <v>58</v>
      </c>
      <c r="R3">
        <f>+'Surf input info'!$C$12</f>
        <v>1</v>
      </c>
      <c r="S3" s="11">
        <f t="shared" ref="S3:S18" si="1">ROUND(H3*R3,2)</f>
        <v>3.09</v>
      </c>
      <c r="T3">
        <f t="shared" ref="T3:T18" si="2">ROUND(L3*R3,2)</f>
        <v>0.62</v>
      </c>
      <c r="U3">
        <f>ROUND(M3*R3,2)</f>
        <v>3.71</v>
      </c>
    </row>
    <row r="4" spans="1:37">
      <c r="A4" t="s">
        <v>52</v>
      </c>
      <c r="B4">
        <f>+'Surf input info'!$B$10</f>
        <v>81014811</v>
      </c>
      <c r="C4" s="8">
        <f>+'Surf input info'!$B$11</f>
        <v>44936</v>
      </c>
      <c r="E4" t="s">
        <v>56</v>
      </c>
      <c r="F4" t="str">
        <f>CONCATENATE("GLA PARKING FEES"," ",TEXT('AIRCRAFT PARKING'!A4,"DD/MM/YY")," ",'AIRCRAFT PARKING'!B4," ",'AIRCRAFT PARKING'!E4,"-",'AIRCRAFT PARKING'!F4)</f>
        <v>GLA PARKING FEES 01/01/23 EI3628 BHD-GLA</v>
      </c>
      <c r="G4" t="str">
        <f>IF(OR('AIRCRAFT PARKING'!E4="GLA",'AIRCRAFT PARKING'!F4="DUB"),"116.06","710.05")</f>
        <v>710.05</v>
      </c>
      <c r="H4" s="11">
        <f>ROUND('AIRCRAFT PARKING'!T4,2)</f>
        <v>0</v>
      </c>
      <c r="J4" t="s">
        <v>104</v>
      </c>
      <c r="K4">
        <v>0</v>
      </c>
      <c r="L4">
        <v>0</v>
      </c>
      <c r="M4" s="26">
        <f t="shared" si="0"/>
        <v>0</v>
      </c>
      <c r="P4" t="s">
        <v>76</v>
      </c>
      <c r="Q4" t="s">
        <v>58</v>
      </c>
      <c r="R4">
        <f>+'Surf input info'!$C$12</f>
        <v>1</v>
      </c>
      <c r="S4" s="11">
        <f t="shared" si="1"/>
        <v>0</v>
      </c>
      <c r="T4">
        <f t="shared" si="2"/>
        <v>0</v>
      </c>
      <c r="U4">
        <f t="shared" ref="U4:U18" si="3">ROUND(M4*R4,2)</f>
        <v>0</v>
      </c>
    </row>
    <row r="5" spans="1:37">
      <c r="A5" t="s">
        <v>52</v>
      </c>
      <c r="B5">
        <f>+'Surf input info'!$B$10</f>
        <v>81014811</v>
      </c>
      <c r="C5" s="8">
        <f>+'Surf input info'!$B$11</f>
        <v>44936</v>
      </c>
      <c r="E5" t="s">
        <v>56</v>
      </c>
      <c r="F5" t="str">
        <f>CONCATENATE("GLA PARKING FEES"," ",TEXT('AIRCRAFT PARKING'!A5,"DD/MM/YY")," ",'AIRCRAFT PARKING'!B5," ",'AIRCRAFT PARKING'!E5,"-",'AIRCRAFT PARKING'!F5)</f>
        <v>GLA PARKING FEES 01/01/23 EI3629 GLA-BHD</v>
      </c>
      <c r="G5" t="str">
        <f>IF(OR('AIRCRAFT PARKING'!E5="GLA",'AIRCRAFT PARKING'!F5="BHD"),"116.06","710.05")</f>
        <v>116.06</v>
      </c>
      <c r="H5" s="11">
        <f>ROUND('AIRCRAFT PARKING'!T5,2)</f>
        <v>3.09</v>
      </c>
      <c r="J5" t="s">
        <v>103</v>
      </c>
      <c r="K5" s="51">
        <v>0.2</v>
      </c>
      <c r="L5">
        <f>H5*K5</f>
        <v>0.61799999999999999</v>
      </c>
      <c r="M5" s="26">
        <f t="shared" si="0"/>
        <v>3.7079999999999997</v>
      </c>
      <c r="P5" t="s">
        <v>76</v>
      </c>
      <c r="Q5" t="s">
        <v>58</v>
      </c>
      <c r="R5">
        <f>+'Surf input info'!$C$12</f>
        <v>1</v>
      </c>
      <c r="S5" s="11">
        <f t="shared" si="1"/>
        <v>3.09</v>
      </c>
      <c r="T5">
        <f t="shared" si="2"/>
        <v>0.62</v>
      </c>
      <c r="U5">
        <f t="shared" si="3"/>
        <v>3.71</v>
      </c>
    </row>
    <row r="6" spans="1:37">
      <c r="A6" t="s">
        <v>52</v>
      </c>
      <c r="B6">
        <f>+'Surf input info'!$B$10</f>
        <v>81014811</v>
      </c>
      <c r="C6" s="8">
        <f>+'Surf input info'!$B$11</f>
        <v>44936</v>
      </c>
      <c r="E6" t="s">
        <v>56</v>
      </c>
      <c r="F6" t="str">
        <f>CONCATENATE("GLA PARKING FEES"," ",TEXT('AIRCRAFT PARKING'!A6,"DD/MM/YY")," ",'AIRCRAFT PARKING'!B6," ",'AIRCRAFT PARKING'!E6,"-",'AIRCRAFT PARKING'!F6)</f>
        <v>GLA PARKING FEES 02/01/23 EI3622 BHD-GLA</v>
      </c>
      <c r="G6" t="str">
        <f>IF(OR('AIRCRAFT PARKING'!E6="GLA",'AIRCRAFT PARKING'!F6="DUB"),"116.06","710.05")</f>
        <v>710.05</v>
      </c>
      <c r="H6" s="11">
        <f>ROUND('AIRCRAFT PARKING'!T6,2)</f>
        <v>0</v>
      </c>
      <c r="J6" t="s">
        <v>104</v>
      </c>
      <c r="K6">
        <v>0</v>
      </c>
      <c r="L6">
        <v>0</v>
      </c>
      <c r="M6" s="26">
        <f t="shared" si="0"/>
        <v>0</v>
      </c>
      <c r="P6" t="s">
        <v>76</v>
      </c>
      <c r="Q6" t="s">
        <v>58</v>
      </c>
      <c r="R6">
        <f>+'Surf input info'!$C$12</f>
        <v>1</v>
      </c>
      <c r="S6" s="11">
        <f t="shared" si="1"/>
        <v>0</v>
      </c>
      <c r="T6">
        <f t="shared" si="2"/>
        <v>0</v>
      </c>
      <c r="U6">
        <f t="shared" si="3"/>
        <v>0</v>
      </c>
    </row>
    <row r="7" spans="1:37">
      <c r="A7" t="s">
        <v>52</v>
      </c>
      <c r="B7">
        <f>+'Surf input info'!$B$10</f>
        <v>81014811</v>
      </c>
      <c r="C7" s="8">
        <f>+'Surf input info'!$B$11</f>
        <v>44936</v>
      </c>
      <c r="E7" t="s">
        <v>56</v>
      </c>
      <c r="F7" t="str">
        <f>CONCATENATE("GLA PARKING FEES"," ",TEXT('AIRCRAFT PARKING'!A7,"DD/MM/YY")," ",'AIRCRAFT PARKING'!B7," ",'AIRCRAFT PARKING'!E7,"-",'AIRCRAFT PARKING'!F7)</f>
        <v>GLA PARKING FEES 02/01/23 EI3623 GLA-BHD</v>
      </c>
      <c r="G7" t="str">
        <f>IF(OR('AIRCRAFT PARKING'!E7="GLA",'AIRCRAFT PARKING'!F7="BHD"),"116.06","710.05")</f>
        <v>116.06</v>
      </c>
      <c r="H7" s="11">
        <f>ROUND('AIRCRAFT PARKING'!T7,2)</f>
        <v>4.6399999999999997</v>
      </c>
      <c r="J7" t="s">
        <v>103</v>
      </c>
      <c r="K7" s="51">
        <v>0.2</v>
      </c>
      <c r="L7">
        <f t="shared" ref="L7:L8" si="4">H7*K7</f>
        <v>0.92799999999999994</v>
      </c>
      <c r="M7" s="26">
        <f t="shared" si="0"/>
        <v>5.5679999999999996</v>
      </c>
      <c r="P7" t="s">
        <v>76</v>
      </c>
      <c r="Q7" t="s">
        <v>58</v>
      </c>
      <c r="R7">
        <f>+'Surf input info'!$C$12</f>
        <v>1</v>
      </c>
      <c r="S7" s="11">
        <f t="shared" si="1"/>
        <v>4.6399999999999997</v>
      </c>
      <c r="T7">
        <f t="shared" si="2"/>
        <v>0.93</v>
      </c>
      <c r="U7">
        <f t="shared" si="3"/>
        <v>5.57</v>
      </c>
    </row>
    <row r="8" spans="1:37">
      <c r="A8" t="s">
        <v>52</v>
      </c>
      <c r="B8">
        <f>+'Surf input info'!$B$10</f>
        <v>81014811</v>
      </c>
      <c r="C8" s="8">
        <f>+'Surf input info'!$B$11</f>
        <v>44936</v>
      </c>
      <c r="E8" t="s">
        <v>56</v>
      </c>
      <c r="F8" t="str">
        <f>CONCATENATE("GLA PARKING FEES"," ",TEXT('AIRCRAFT PARKING'!A8,"DD/MM/YY")," ",'AIRCRAFT PARKING'!B8," ",'AIRCRAFT PARKING'!E8,"-",'AIRCRAFT PARKING'!F8)</f>
        <v>GLA PARKING FEES 02/01/23 EI3628 BHD-GLA</v>
      </c>
      <c r="G8" t="str">
        <f>IF(OR('AIRCRAFT PARKING'!E8="GLA",'AIRCRAFT PARKING'!F8="BHD"),"116.06","710.05")</f>
        <v>710.05</v>
      </c>
      <c r="H8" s="11">
        <f>ROUND('AIRCRAFT PARKING'!T8,2)</f>
        <v>0</v>
      </c>
      <c r="J8" t="s">
        <v>103</v>
      </c>
      <c r="K8" s="51">
        <v>0.2</v>
      </c>
      <c r="L8">
        <f t="shared" si="4"/>
        <v>0</v>
      </c>
      <c r="M8" s="26">
        <f t="shared" si="0"/>
        <v>0</v>
      </c>
      <c r="P8" t="s">
        <v>76</v>
      </c>
      <c r="Q8" t="s">
        <v>58</v>
      </c>
      <c r="R8">
        <f>+'Surf input info'!$C$12</f>
        <v>1</v>
      </c>
      <c r="S8" s="11">
        <f t="shared" si="1"/>
        <v>0</v>
      </c>
      <c r="T8">
        <f t="shared" si="2"/>
        <v>0</v>
      </c>
      <c r="U8">
        <f t="shared" si="3"/>
        <v>0</v>
      </c>
    </row>
    <row r="9" spans="1:37">
      <c r="A9" t="s">
        <v>52</v>
      </c>
      <c r="B9">
        <f>+'Surf input info'!$B$10</f>
        <v>81014811</v>
      </c>
      <c r="C9" s="8">
        <f>+'Surf input info'!$B$11</f>
        <v>44936</v>
      </c>
      <c r="E9" t="s">
        <v>56</v>
      </c>
      <c r="F9" t="str">
        <f>CONCATENATE("GLA PARKING FEES"," ",TEXT('AIRCRAFT PARKING'!A9,"DD/MM/YY")," ",'AIRCRAFT PARKING'!B9," ",'AIRCRAFT PARKING'!E9,"-",'AIRCRAFT PARKING'!F9)</f>
        <v>GLA PARKING FEES 02/01/23 EI3629 GLA-BHD</v>
      </c>
      <c r="G9" t="str">
        <f>IF(OR('AIRCRAFT PARKING'!E9="GLA",'AIRCRAFT PARKING'!F9="DUB"),"116.06","710.05")</f>
        <v>116.06</v>
      </c>
      <c r="H9" s="11">
        <f>ROUND('AIRCRAFT PARKING'!T9,2)</f>
        <v>3.09</v>
      </c>
      <c r="J9" t="s">
        <v>103</v>
      </c>
      <c r="K9" s="51">
        <v>0.2</v>
      </c>
      <c r="L9">
        <f t="shared" ref="L9" si="5">H9*K9</f>
        <v>0.61799999999999999</v>
      </c>
      <c r="M9" s="26">
        <f t="shared" ref="M9" si="6">+H9+L9</f>
        <v>3.7079999999999997</v>
      </c>
      <c r="P9" t="s">
        <v>76</v>
      </c>
      <c r="Q9" t="s">
        <v>58</v>
      </c>
      <c r="R9">
        <f>+'Surf input info'!$C$12</f>
        <v>1</v>
      </c>
      <c r="S9" s="11">
        <f t="shared" ref="S9" si="7">ROUND(H9*R9,2)</f>
        <v>3.09</v>
      </c>
      <c r="T9">
        <f t="shared" ref="T9" si="8">ROUND(L9*R9,2)</f>
        <v>0.62</v>
      </c>
      <c r="U9">
        <f t="shared" ref="U9" si="9">ROUND(M9*R9,2)</f>
        <v>3.71</v>
      </c>
    </row>
    <row r="10" spans="1:37">
      <c r="A10" t="s">
        <v>52</v>
      </c>
      <c r="B10">
        <f>+'Surf input info'!$B$10</f>
        <v>81014811</v>
      </c>
      <c r="C10" s="8">
        <f>+'Surf input info'!$B$11</f>
        <v>44936</v>
      </c>
      <c r="E10" t="s">
        <v>56</v>
      </c>
      <c r="F10" t="str">
        <f>CONCATENATE("GLA PARKING FEES"," ",TEXT('AIRCRAFT PARKING'!A10,"DD/MM/YY")," ",'AIRCRAFT PARKING'!B10," ",'AIRCRAFT PARKING'!E10,"-",'AIRCRAFT PARKING'!F10)</f>
        <v>GLA PARKING FEES 03/01/23 EI3622 BHD-GLA</v>
      </c>
      <c r="G10" t="str">
        <f>IF(OR('AIRCRAFT PARKING'!E10="GLA",'AIRCRAFT PARKING'!F10="BHD"),"116.06","710.05")</f>
        <v>710.05</v>
      </c>
      <c r="H10" s="11">
        <f>ROUND('AIRCRAFT PARKING'!T10,2)</f>
        <v>0</v>
      </c>
      <c r="J10" t="s">
        <v>103</v>
      </c>
      <c r="K10" s="51">
        <v>0.2</v>
      </c>
      <c r="L10">
        <f>H10*K10</f>
        <v>0</v>
      </c>
      <c r="M10" s="26">
        <f t="shared" si="0"/>
        <v>0</v>
      </c>
      <c r="P10" t="s">
        <v>76</v>
      </c>
      <c r="Q10" t="s">
        <v>58</v>
      </c>
      <c r="R10">
        <f>+'Surf input info'!$C$12</f>
        <v>1</v>
      </c>
      <c r="S10" s="11">
        <f t="shared" si="1"/>
        <v>0</v>
      </c>
      <c r="T10">
        <f t="shared" si="2"/>
        <v>0</v>
      </c>
      <c r="U10">
        <f t="shared" si="3"/>
        <v>0</v>
      </c>
    </row>
    <row r="11" spans="1:37">
      <c r="A11" t="s">
        <v>52</v>
      </c>
      <c r="B11">
        <f>+'Surf input info'!$B$10</f>
        <v>81014811</v>
      </c>
      <c r="C11" s="8">
        <f>+'Surf input info'!$B$11</f>
        <v>44936</v>
      </c>
      <c r="E11" t="s">
        <v>56</v>
      </c>
      <c r="F11" t="str">
        <f>CONCATENATE("GLA PARKING FEES"," ",TEXT('AIRCRAFT PARKING'!A11,"DD/MM/YY")," ",'AIRCRAFT PARKING'!B11," ",'AIRCRAFT PARKING'!E11,"-",'AIRCRAFT PARKING'!F11)</f>
        <v>GLA PARKING FEES 03/01/23 EI3623 GLA-BHD</v>
      </c>
      <c r="G11" t="str">
        <f>IF(OR('AIRCRAFT PARKING'!E11="GLA",'AIRCRAFT PARKING'!F11="DUB"),"116.06","710.05")</f>
        <v>116.06</v>
      </c>
      <c r="H11" s="11">
        <f>ROUND('AIRCRAFT PARKING'!T11,2)</f>
        <v>4.6399999999999997</v>
      </c>
      <c r="J11" t="s">
        <v>103</v>
      </c>
      <c r="K11" s="51">
        <v>0.2</v>
      </c>
      <c r="L11">
        <f t="shared" ref="L11" si="10">H11*K11</f>
        <v>0.92799999999999994</v>
      </c>
      <c r="M11" s="26">
        <f t="shared" ref="M11" si="11">+H11+L11</f>
        <v>5.5679999999999996</v>
      </c>
      <c r="P11" t="s">
        <v>76</v>
      </c>
      <c r="Q11" t="s">
        <v>58</v>
      </c>
      <c r="R11">
        <f>+'Surf input info'!$C$12</f>
        <v>1</v>
      </c>
      <c r="S11" s="11">
        <f t="shared" ref="S11" si="12">ROUND(H11*R11,2)</f>
        <v>4.6399999999999997</v>
      </c>
      <c r="T11">
        <f t="shared" ref="T11" si="13">ROUND(L11*R11,2)</f>
        <v>0.93</v>
      </c>
      <c r="U11">
        <f t="shared" ref="U11" si="14">ROUND(M11*R11,2)</f>
        <v>5.57</v>
      </c>
    </row>
    <row r="12" spans="1:37">
      <c r="A12" t="s">
        <v>52</v>
      </c>
      <c r="B12">
        <f>+'Surf input info'!$B$10</f>
        <v>81014811</v>
      </c>
      <c r="C12" s="8">
        <f>+'Surf input info'!$B$11</f>
        <v>44936</v>
      </c>
      <c r="E12" t="s">
        <v>56</v>
      </c>
      <c r="F12" t="str">
        <f>CONCATENATE("GLA PARKING FEES"," ",TEXT('AIRCRAFT PARKING'!A12,"DD/MM/YY")," ",'AIRCRAFT PARKING'!B12," ",'AIRCRAFT PARKING'!E12,"-",'AIRCRAFT PARKING'!F12)</f>
        <v>GLA PARKING FEES 03/01/23 EI3628 BHD-GLA</v>
      </c>
      <c r="G12" t="str">
        <f>IF(OR('AIRCRAFT PARKING'!E12="GLA",'AIRCRAFT PARKING'!F12="BHD"),"116.06","710.05")</f>
        <v>710.05</v>
      </c>
      <c r="H12" s="11">
        <f>ROUND('AIRCRAFT PARKING'!T12,2)</f>
        <v>0</v>
      </c>
      <c r="J12" t="s">
        <v>103</v>
      </c>
      <c r="K12" s="51">
        <v>0.2</v>
      </c>
      <c r="L12">
        <f>H12*K12</f>
        <v>0</v>
      </c>
      <c r="M12" s="26">
        <f t="shared" si="0"/>
        <v>0</v>
      </c>
      <c r="P12" t="s">
        <v>76</v>
      </c>
      <c r="Q12" t="s">
        <v>58</v>
      </c>
      <c r="R12">
        <f>+'Surf input info'!$C$12</f>
        <v>1</v>
      </c>
      <c r="S12" s="11">
        <f t="shared" si="1"/>
        <v>0</v>
      </c>
      <c r="T12">
        <f t="shared" si="2"/>
        <v>0</v>
      </c>
      <c r="U12">
        <f t="shared" si="3"/>
        <v>0</v>
      </c>
    </row>
    <row r="13" spans="1:37">
      <c r="A13" t="s">
        <v>52</v>
      </c>
      <c r="B13">
        <f>+'Surf input info'!$B$10</f>
        <v>81014811</v>
      </c>
      <c r="C13" s="8">
        <f>+'Surf input info'!$B$11</f>
        <v>44936</v>
      </c>
      <c r="E13" t="s">
        <v>56</v>
      </c>
      <c r="F13" t="str">
        <f>CONCATENATE("GLA PARKING FEES"," ",TEXT('AIRCRAFT PARKING'!A13,"DD/MM/YY")," ",'AIRCRAFT PARKING'!B13," ",'AIRCRAFT PARKING'!E13,"-",'AIRCRAFT PARKING'!F13)</f>
        <v>GLA PARKING FEES 03/01/23 EI3629 GLA-BHD</v>
      </c>
      <c r="G13" t="str">
        <f>IF(OR('AIRCRAFT PARKING'!E13="GLA",'AIRCRAFT PARKING'!F13="DUB"),"116.06","710.05")</f>
        <v>116.06</v>
      </c>
      <c r="H13" s="11">
        <f>ROUND('AIRCRAFT PARKING'!T13,2)</f>
        <v>4.6399999999999997</v>
      </c>
      <c r="J13" t="s">
        <v>103</v>
      </c>
      <c r="K13" s="51">
        <v>0.2</v>
      </c>
      <c r="L13">
        <f t="shared" ref="L13" si="15">H13*K13</f>
        <v>0.92799999999999994</v>
      </c>
      <c r="M13" s="26">
        <f t="shared" ref="M13" si="16">+H13+L13</f>
        <v>5.5679999999999996</v>
      </c>
      <c r="P13" t="s">
        <v>76</v>
      </c>
      <c r="Q13" t="s">
        <v>58</v>
      </c>
      <c r="R13">
        <f>+'Surf input info'!$C$12</f>
        <v>1</v>
      </c>
      <c r="S13" s="11">
        <f t="shared" ref="S13" si="17">ROUND(H13*R13,2)</f>
        <v>4.6399999999999997</v>
      </c>
      <c r="T13">
        <f t="shared" ref="T13" si="18">ROUND(L13*R13,2)</f>
        <v>0.93</v>
      </c>
      <c r="U13">
        <f t="shared" ref="U13" si="19">ROUND(M13*R13,2)</f>
        <v>5.57</v>
      </c>
    </row>
    <row r="14" spans="1:37">
      <c r="A14" t="s">
        <v>52</v>
      </c>
      <c r="B14">
        <f>+'Surf input info'!$B$10</f>
        <v>81014811</v>
      </c>
      <c r="C14" s="8">
        <f>+'Surf input info'!$B$11</f>
        <v>44936</v>
      </c>
      <c r="E14" t="s">
        <v>56</v>
      </c>
      <c r="F14" t="str">
        <f>CONCATENATE("GLA PARKING FEES"," ",TEXT('AIRCRAFT PARKING'!A14,"DD/MM/YY")," ",'AIRCRAFT PARKING'!B14," ",'AIRCRAFT PARKING'!E14,"-",'AIRCRAFT PARKING'!F14)</f>
        <v>GLA PARKING FEES 04/01/23 EI3622 BHD-GLA</v>
      </c>
      <c r="G14" t="str">
        <f>IF(OR('AIRCRAFT PARKING'!E14="GLA",'AIRCRAFT PARKING'!F14="BHD"),"116.06","710.05")</f>
        <v>710.05</v>
      </c>
      <c r="H14" s="11">
        <f>ROUND('AIRCRAFT PARKING'!T14,2)</f>
        <v>0</v>
      </c>
      <c r="J14" t="s">
        <v>103</v>
      </c>
      <c r="K14" s="51">
        <v>0.2</v>
      </c>
      <c r="L14">
        <f>H14*K14</f>
        <v>0</v>
      </c>
      <c r="M14" s="26">
        <f t="shared" si="0"/>
        <v>0</v>
      </c>
      <c r="P14" t="s">
        <v>76</v>
      </c>
      <c r="Q14" t="s">
        <v>58</v>
      </c>
      <c r="R14">
        <f>+'Surf input info'!$C$12</f>
        <v>1</v>
      </c>
      <c r="S14" s="11">
        <f t="shared" si="1"/>
        <v>0</v>
      </c>
      <c r="T14">
        <f t="shared" si="2"/>
        <v>0</v>
      </c>
      <c r="U14">
        <f t="shared" si="3"/>
        <v>0</v>
      </c>
    </row>
    <row r="15" spans="1:37">
      <c r="A15" t="s">
        <v>52</v>
      </c>
      <c r="B15">
        <f>+'Surf input info'!$B$10</f>
        <v>81014811</v>
      </c>
      <c r="C15" s="8">
        <f>+'Surf input info'!$B$11</f>
        <v>44936</v>
      </c>
      <c r="E15" t="s">
        <v>56</v>
      </c>
      <c r="F15" t="str">
        <f>CONCATENATE("GLA PARKING FEES"," ",TEXT('AIRCRAFT PARKING'!A15,"DD/MM/YY")," ",'AIRCRAFT PARKING'!B15," ",'AIRCRAFT PARKING'!E15,"-",'AIRCRAFT PARKING'!F15)</f>
        <v>GLA PARKING FEES 04/01/23 EI3623 GLA-BHD</v>
      </c>
      <c r="G15" t="str">
        <f>IF(OR('AIRCRAFT PARKING'!E15="GLA",'AIRCRAFT PARKING'!F15="DUB"),"116.06","710.05")</f>
        <v>116.06</v>
      </c>
      <c r="H15" s="11">
        <f>ROUND('AIRCRAFT PARKING'!T15,2)</f>
        <v>3.09</v>
      </c>
      <c r="J15" t="s">
        <v>103</v>
      </c>
      <c r="K15" s="51">
        <v>0.2</v>
      </c>
      <c r="L15">
        <f t="shared" ref="L15" si="20">H15*K15</f>
        <v>0.61799999999999999</v>
      </c>
      <c r="M15" s="26">
        <f t="shared" ref="M15" si="21">+H15+L15</f>
        <v>3.7079999999999997</v>
      </c>
      <c r="P15" t="s">
        <v>76</v>
      </c>
      <c r="Q15" t="s">
        <v>58</v>
      </c>
      <c r="R15">
        <f>+'Surf input info'!$C$12</f>
        <v>1</v>
      </c>
      <c r="S15" s="11">
        <f t="shared" ref="S15" si="22">ROUND(H15*R15,2)</f>
        <v>3.09</v>
      </c>
      <c r="T15">
        <f t="shared" ref="T15" si="23">ROUND(L15*R15,2)</f>
        <v>0.62</v>
      </c>
      <c r="U15">
        <f t="shared" ref="U15" si="24">ROUND(M15*R15,2)</f>
        <v>3.71</v>
      </c>
    </row>
    <row r="16" spans="1:37">
      <c r="A16" t="s">
        <v>52</v>
      </c>
      <c r="B16">
        <f>+'Surf input info'!$B$10</f>
        <v>81014811</v>
      </c>
      <c r="C16" s="8">
        <f>+'Surf input info'!$B$11</f>
        <v>44936</v>
      </c>
      <c r="E16" t="s">
        <v>56</v>
      </c>
      <c r="F16" t="str">
        <f>CONCATENATE("GLA PARKING FEES"," ",TEXT('AIRCRAFT PARKING'!A16,"DD/MM/YY")," ",'AIRCRAFT PARKING'!B16," ",'AIRCRAFT PARKING'!E16,"-",'AIRCRAFT PARKING'!F16)</f>
        <v>GLA PARKING FEES 04/01/23 EI3628 BHD-GLA</v>
      </c>
      <c r="G16" t="str">
        <f>IF(OR('AIRCRAFT PARKING'!E16="GLA",'AIRCRAFT PARKING'!F16="BHD"),"116.06","710.05")</f>
        <v>710.05</v>
      </c>
      <c r="H16" s="11">
        <f>ROUND('AIRCRAFT PARKING'!T16,2)</f>
        <v>0</v>
      </c>
      <c r="J16" t="s">
        <v>103</v>
      </c>
      <c r="K16" s="51">
        <v>0.2</v>
      </c>
      <c r="L16">
        <f>H16*K16</f>
        <v>0</v>
      </c>
      <c r="M16" s="26">
        <f t="shared" si="0"/>
        <v>0</v>
      </c>
      <c r="P16" t="s">
        <v>76</v>
      </c>
      <c r="Q16" t="s">
        <v>58</v>
      </c>
      <c r="R16">
        <f>+'Surf input info'!$C$12</f>
        <v>1</v>
      </c>
      <c r="S16" s="11">
        <f t="shared" si="1"/>
        <v>0</v>
      </c>
      <c r="T16">
        <f t="shared" si="2"/>
        <v>0</v>
      </c>
      <c r="U16">
        <f t="shared" si="3"/>
        <v>0</v>
      </c>
    </row>
    <row r="17" spans="1:21">
      <c r="A17" t="s">
        <v>52</v>
      </c>
      <c r="B17">
        <f>+'Surf input info'!$B$10</f>
        <v>81014811</v>
      </c>
      <c r="C17" s="8">
        <f>+'Surf input info'!$B$11</f>
        <v>44936</v>
      </c>
      <c r="E17" t="s">
        <v>56</v>
      </c>
      <c r="F17" t="str">
        <f>CONCATENATE("GLA PARKING FEES"," ",TEXT('AIRCRAFT PARKING'!A17,"DD/MM/YY")," ",'AIRCRAFT PARKING'!B17," ",'AIRCRAFT PARKING'!E17,"-",'AIRCRAFT PARKING'!F17)</f>
        <v>GLA PARKING FEES 04/01/23 EI3629 GLA-BHD</v>
      </c>
      <c r="G17" t="str">
        <f>IF(OR('AIRCRAFT PARKING'!E17="GLA",'AIRCRAFT PARKING'!F17="DUB"),"116.06","710.05")</f>
        <v>116.06</v>
      </c>
      <c r="H17" s="11">
        <f>ROUND('AIRCRAFT PARKING'!T17,2)</f>
        <v>3.09</v>
      </c>
      <c r="J17" t="s">
        <v>103</v>
      </c>
      <c r="K17" s="51">
        <v>0.2</v>
      </c>
      <c r="L17">
        <f t="shared" ref="L17" si="25">H17*K17</f>
        <v>0.61799999999999999</v>
      </c>
      <c r="M17" s="26">
        <f t="shared" ref="M17" si="26">+H17+L17</f>
        <v>3.7079999999999997</v>
      </c>
      <c r="P17" t="s">
        <v>76</v>
      </c>
      <c r="Q17" t="s">
        <v>58</v>
      </c>
      <c r="R17">
        <f>+'Surf input info'!$C$12</f>
        <v>1</v>
      </c>
      <c r="S17" s="11">
        <f t="shared" ref="S17" si="27">ROUND(H17*R17,2)</f>
        <v>3.09</v>
      </c>
      <c r="T17">
        <f t="shared" ref="T17" si="28">ROUND(L17*R17,2)</f>
        <v>0.62</v>
      </c>
      <c r="U17">
        <f t="shared" ref="U17" si="29">ROUND(M17*R17,2)</f>
        <v>3.71</v>
      </c>
    </row>
    <row r="18" spans="1:21">
      <c r="A18" t="s">
        <v>52</v>
      </c>
      <c r="B18">
        <f>+'Surf input info'!$B$10</f>
        <v>81014811</v>
      </c>
      <c r="C18" s="8">
        <f>+'Surf input info'!$B$11</f>
        <v>44936</v>
      </c>
      <c r="E18" t="s">
        <v>56</v>
      </c>
      <c r="F18" t="str">
        <f>CONCATENATE("GLA PARKING FEES"," ",TEXT('AIRCRAFT PARKING'!A18,"DD/MM/YY")," ",'AIRCRAFT PARKING'!B18," ",'AIRCRAFT PARKING'!E18,"-",'AIRCRAFT PARKING'!F18)</f>
        <v>GLA PARKING FEES 05/01/23 EI3622 BHD-GLA</v>
      </c>
      <c r="G18" t="str">
        <f>IF(OR('AIRCRAFT PARKING'!E18="GLA",'AIRCRAFT PARKING'!F18="DUB"),"116.06","710.05")</f>
        <v>710.05</v>
      </c>
      <c r="H18" s="11">
        <f>ROUND('AIRCRAFT PARKING'!T18,2)</f>
        <v>0</v>
      </c>
      <c r="J18" t="s">
        <v>104</v>
      </c>
      <c r="K18">
        <v>0</v>
      </c>
      <c r="L18">
        <v>0</v>
      </c>
      <c r="M18" s="26">
        <f t="shared" si="0"/>
        <v>0</v>
      </c>
      <c r="P18" t="s">
        <v>76</v>
      </c>
      <c r="Q18" t="s">
        <v>58</v>
      </c>
      <c r="R18">
        <f>+'Surf input info'!$C$12</f>
        <v>1</v>
      </c>
      <c r="S18" s="11">
        <f t="shared" si="1"/>
        <v>0</v>
      </c>
      <c r="T18">
        <f t="shared" si="2"/>
        <v>0</v>
      </c>
      <c r="U18">
        <f t="shared" si="3"/>
        <v>0</v>
      </c>
    </row>
    <row r="19" spans="1:21">
      <c r="A19" t="s">
        <v>52</v>
      </c>
      <c r="B19">
        <f>+'Surf input info'!$B$10</f>
        <v>81014811</v>
      </c>
      <c r="C19" s="8">
        <f>+'Surf input info'!$B$11</f>
        <v>44936</v>
      </c>
      <c r="E19" t="s">
        <v>56</v>
      </c>
      <c r="F19" t="str">
        <f>CONCATENATE("GLA PARKING FEES"," ",TEXT('AIRCRAFT PARKING'!A19,"DD/MM/YY")," ",'AIRCRAFT PARKING'!B19," ",'AIRCRAFT PARKING'!E19,"-",'AIRCRAFT PARKING'!F19)</f>
        <v>GLA PARKING FEES 05/01/23 EI3623 GLA-BHD</v>
      </c>
      <c r="G19" t="str">
        <f>IF(OR('AIRCRAFT PARKING'!E19="GLA",'AIRCRAFT PARKING'!F19="DUB"),"116.06","710.05")</f>
        <v>116.06</v>
      </c>
      <c r="H19" s="11">
        <f>ROUND('AIRCRAFT PARKING'!T19,2)</f>
        <v>4.6399999999999997</v>
      </c>
      <c r="J19" t="s">
        <v>103</v>
      </c>
      <c r="K19" s="51">
        <v>0.2</v>
      </c>
      <c r="L19">
        <f t="shared" ref="L19" si="30">H19*K19</f>
        <v>0.92799999999999994</v>
      </c>
      <c r="M19" s="26">
        <f t="shared" ref="M19" si="31">+H19+L19</f>
        <v>5.5679999999999996</v>
      </c>
      <c r="P19" t="s">
        <v>76</v>
      </c>
      <c r="Q19" t="s">
        <v>58</v>
      </c>
      <c r="R19">
        <f>+'Surf input info'!$C$12</f>
        <v>1</v>
      </c>
      <c r="S19" s="11">
        <f t="shared" ref="S19" si="32">ROUND(H19*R19,2)</f>
        <v>4.6399999999999997</v>
      </c>
      <c r="T19">
        <f t="shared" ref="T19" si="33">ROUND(L19*R19,2)</f>
        <v>0.93</v>
      </c>
      <c r="U19">
        <f t="shared" ref="U19" si="34">ROUND(M19*R19,2)</f>
        <v>5.57</v>
      </c>
    </row>
    <row r="20" spans="1:21">
      <c r="A20" t="s">
        <v>52</v>
      </c>
      <c r="B20">
        <f>+'Surf input info'!$B$10</f>
        <v>81014811</v>
      </c>
      <c r="C20" s="8">
        <f>+'Surf input info'!$B$11</f>
        <v>44936</v>
      </c>
      <c r="E20" t="s">
        <v>56</v>
      </c>
      <c r="F20" t="str">
        <f>CONCATENATE("GLA PARKING FEES"," ",TEXT('AIRCRAFT PARKING'!A20,"DD/MM/YY")," ",'AIRCRAFT PARKING'!B20," ",'AIRCRAFT PARKING'!E20,"-",'AIRCRAFT PARKING'!F20)</f>
        <v>GLA PARKING FEES 05/01/23 EI3628 BHD-GLA</v>
      </c>
      <c r="G20" t="str">
        <f>IF(OR('AIRCRAFT PARKING'!E20="GLA",'AIRCRAFT PARKING'!F20="DUB"),"116.06","710.05")</f>
        <v>710.05</v>
      </c>
      <c r="H20" s="11">
        <f>ROUND('AIRCRAFT PARKING'!T20,2)</f>
        <v>0</v>
      </c>
      <c r="J20" t="s">
        <v>103</v>
      </c>
      <c r="K20" s="51">
        <v>0.2</v>
      </c>
      <c r="L20">
        <f t="shared" ref="L20:L22" si="35">H20*K20</f>
        <v>0</v>
      </c>
      <c r="M20" s="26">
        <f t="shared" ref="M20:M22" si="36">+H20+L20</f>
        <v>0</v>
      </c>
      <c r="P20" t="s">
        <v>76</v>
      </c>
      <c r="Q20" t="s">
        <v>58</v>
      </c>
      <c r="R20">
        <f>+'Surf input info'!$C$12</f>
        <v>1</v>
      </c>
      <c r="S20" s="11">
        <f t="shared" ref="S20:S22" si="37">ROUND(H20*R20,2)</f>
        <v>0</v>
      </c>
      <c r="T20">
        <f t="shared" ref="T20:T22" si="38">ROUND(L20*R20,2)</f>
        <v>0</v>
      </c>
      <c r="U20">
        <f t="shared" ref="U20:U22" si="39">ROUND(M20*R20,2)</f>
        <v>0</v>
      </c>
    </row>
    <row r="21" spans="1:21">
      <c r="A21" t="s">
        <v>52</v>
      </c>
      <c r="B21">
        <f>+'Surf input info'!$B$10</f>
        <v>81014811</v>
      </c>
      <c r="C21" s="8">
        <f>+'Surf input info'!$B$11</f>
        <v>44936</v>
      </c>
      <c r="E21" t="s">
        <v>56</v>
      </c>
      <c r="F21" t="str">
        <f>CONCATENATE("GLA PARKING FEES"," ",TEXT('AIRCRAFT PARKING'!A21,"DD/MM/YY")," ",'AIRCRAFT PARKING'!B21," ",'AIRCRAFT PARKING'!E21,"-",'AIRCRAFT PARKING'!F21)</f>
        <v>GLA PARKING FEES 05/01/23 EI3629 GLA-BHD</v>
      </c>
      <c r="G21" t="str">
        <f>IF(OR('AIRCRAFT PARKING'!E21="GLA",'AIRCRAFT PARKING'!F21="DUB"),"116.06","710.05")</f>
        <v>116.06</v>
      </c>
      <c r="H21" s="11">
        <f>ROUND('AIRCRAFT PARKING'!T21,2)</f>
        <v>4.6399999999999997</v>
      </c>
      <c r="J21" t="s">
        <v>103</v>
      </c>
      <c r="K21" s="51">
        <v>0.2</v>
      </c>
      <c r="L21">
        <f t="shared" si="35"/>
        <v>0.92799999999999994</v>
      </c>
      <c r="M21" s="26">
        <f t="shared" si="36"/>
        <v>5.5679999999999996</v>
      </c>
      <c r="P21" t="s">
        <v>76</v>
      </c>
      <c r="Q21" t="s">
        <v>58</v>
      </c>
      <c r="R21">
        <f>+'Surf input info'!$C$12</f>
        <v>1</v>
      </c>
      <c r="S21" s="11">
        <f t="shared" si="37"/>
        <v>4.6399999999999997</v>
      </c>
      <c r="T21">
        <f t="shared" si="38"/>
        <v>0.93</v>
      </c>
      <c r="U21">
        <f t="shared" si="39"/>
        <v>5.57</v>
      </c>
    </row>
    <row r="22" spans="1:21">
      <c r="A22" t="s">
        <v>52</v>
      </c>
      <c r="B22">
        <f>+'Surf input info'!$B$10</f>
        <v>81014811</v>
      </c>
      <c r="C22" s="8">
        <f>+'Surf input info'!$B$11</f>
        <v>44936</v>
      </c>
      <c r="E22" t="s">
        <v>56</v>
      </c>
      <c r="F22" t="str">
        <f>CONCATENATE("GLA PARKING FEES"," ",TEXT('AIRCRAFT PARKING'!A22,"DD/MM/YY")," ",'AIRCRAFT PARKING'!B22," ",'AIRCRAFT PARKING'!E22,"-",'AIRCRAFT PARKING'!F22)</f>
        <v>GLA PARKING FEES 00/01/00  -</v>
      </c>
      <c r="G22" t="str">
        <f>IF(OR('AIRCRAFT PARKING'!E22="GLA",'AIRCRAFT PARKING'!F22="DUB"),"116.06","710.05")</f>
        <v>710.05</v>
      </c>
      <c r="H22" s="11">
        <f>ROUND('AIRCRAFT PARKING'!T22,2)</f>
        <v>0</v>
      </c>
      <c r="J22" t="s">
        <v>103</v>
      </c>
      <c r="K22" s="51">
        <v>0.2</v>
      </c>
      <c r="L22">
        <f t="shared" si="35"/>
        <v>0</v>
      </c>
      <c r="M22" s="26">
        <f t="shared" si="36"/>
        <v>0</v>
      </c>
      <c r="P22" t="s">
        <v>76</v>
      </c>
      <c r="Q22" t="s">
        <v>58</v>
      </c>
      <c r="R22">
        <f>+'Surf input info'!$C$12</f>
        <v>1</v>
      </c>
      <c r="S22" s="11">
        <f t="shared" si="37"/>
        <v>0</v>
      </c>
      <c r="T22">
        <f t="shared" si="38"/>
        <v>0</v>
      </c>
      <c r="U22">
        <f t="shared" si="39"/>
        <v>0</v>
      </c>
    </row>
    <row r="23" spans="1:21">
      <c r="H23" s="26"/>
    </row>
    <row r="24" spans="1:21">
      <c r="H24" s="26"/>
    </row>
    <row r="25" spans="1:21">
      <c r="H25" s="26"/>
    </row>
    <row r="26" spans="1:21">
      <c r="H26" s="26"/>
    </row>
    <row r="27" spans="1:21">
      <c r="H27" s="26"/>
    </row>
    <row r="28" spans="1:21">
      <c r="H28" s="26"/>
    </row>
    <row r="29" spans="1:21">
      <c r="H29" s="26"/>
    </row>
    <row r="30" spans="1:21">
      <c r="H30" s="26"/>
    </row>
    <row r="31" spans="1:21">
      <c r="H31" s="26"/>
    </row>
    <row r="32" spans="1:21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</sheetData>
  <autoFilter ref="A1:AK19" xr:uid="{A58CDB4D-AB9D-46A4-AC57-7391C185C702}"/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5d6574-4b25-4b2d-8095-c98d8b52eb4c" xsi:nil="true"/>
    <lcf76f155ced4ddcb4097134ff3c332f xmlns="834a3e07-b80e-4594-b727-458519ca0b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CDBDBFC76924BBA9E88222ED6C52B" ma:contentTypeVersion="16" ma:contentTypeDescription="Create a new document." ma:contentTypeScope="" ma:versionID="f6c1d70b8b8147c9cc9268f0851c8986">
  <xsd:schema xmlns:xsd="http://www.w3.org/2001/XMLSchema" xmlns:xs="http://www.w3.org/2001/XMLSchema" xmlns:p="http://schemas.microsoft.com/office/2006/metadata/properties" xmlns:ns2="834a3e07-b80e-4594-b727-458519ca0b34" xmlns:ns3="395d6574-4b25-4b2d-8095-c98d8b52eb4c" targetNamespace="http://schemas.microsoft.com/office/2006/metadata/properties" ma:root="true" ma:fieldsID="9180e89a3d2180573e37eca94a304f38" ns2:_="" ns3:_="">
    <xsd:import namespace="834a3e07-b80e-4594-b727-458519ca0b34"/>
    <xsd:import namespace="395d6574-4b25-4b2d-8095-c98d8b52eb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a3e07-b80e-4594-b727-458519ca0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30c1b7c-4132-42ca-a6db-7925375b1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d6574-4b25-4b2d-8095-c98d8b52eb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94d035-0eba-455c-ba70-2963bfede66a}" ma:internalName="TaxCatchAll" ma:showField="CatchAllData" ma:web="395d6574-4b25-4b2d-8095-c98d8b52eb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7042-C5C5-4F69-8A11-06DB38B6D3CF}">
  <ds:schemaRefs>
    <ds:schemaRef ds:uri="http://schemas.microsoft.com/office/2006/metadata/properties"/>
    <ds:schemaRef ds:uri="http://schemas.microsoft.com/office/infopath/2007/PartnerControls"/>
    <ds:schemaRef ds:uri="395d6574-4b25-4b2d-8095-c98d8b52eb4c"/>
    <ds:schemaRef ds:uri="834a3e07-b80e-4594-b727-458519ca0b34"/>
  </ds:schemaRefs>
</ds:datastoreItem>
</file>

<file path=customXml/itemProps2.xml><?xml version="1.0" encoding="utf-8"?>
<ds:datastoreItem xmlns:ds="http://schemas.openxmlformats.org/officeDocument/2006/customXml" ds:itemID="{ABBED8ED-FC1E-4F4C-AFF3-BCE962186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4a3e07-b80e-4594-b727-458519ca0b34"/>
    <ds:schemaRef ds:uri="395d6574-4b25-4b2d-8095-c98d8b52eb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FC28F-9638-471C-9EAC-F53BD03F34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how to</vt:lpstr>
      <vt:lpstr>Surf input info</vt:lpstr>
      <vt:lpstr>SCHEDULE</vt:lpstr>
      <vt:lpstr>NAVIGATION</vt:lpstr>
      <vt:lpstr>AIRCRAFT PARKING</vt:lpstr>
      <vt:lpstr>AIRCRAFT</vt:lpstr>
      <vt:lpstr>CAA SECURITY</vt:lpstr>
      <vt:lpstr>SURF NAVIGATION</vt:lpstr>
      <vt:lpstr>SURF AIRCRAFT PARKING</vt:lpstr>
      <vt:lpstr>SURF AIRCRAFT</vt:lpstr>
      <vt:lpstr>SURF CAA SECURITY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Savage</dc:creator>
  <cp:lastModifiedBy>Rahul Mishra</cp:lastModifiedBy>
  <dcterms:created xsi:type="dcterms:W3CDTF">2022-04-20T15:13:23Z</dcterms:created>
  <dcterms:modified xsi:type="dcterms:W3CDTF">2023-05-11T12:36:59Z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0x0101004A5CDBDBFC76924BBA9E88222ED6C52B</vt:lpwstr>
  </property>
  <property fmtid="{D5CDD505-2E9C-101B-9397-08002B2CF9AE}" pid="3" name="MediaServiceImageTags">
    <vt:lpwstr/>
  </property>
</Properties>
</file>